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0" windowHeight="11760" tabRatio="841"/>
  </bookViews>
  <sheets>
    <sheet name="Resumo postos" sheetId="11" r:id="rId1"/>
    <sheet name="GRU 12x36 diurno" sheetId="3" r:id="rId2"/>
    <sheet name="GRU 12x36 noturno" sheetId="10" r:id="rId3"/>
    <sheet name="Planilha de Apoio - GRU" sheetId="4" r:id="rId4"/>
    <sheet name="SMP - 12x36 Diu" sheetId="12" r:id="rId5"/>
    <sheet name="SMP - 12x36 Not" sheetId="13" r:id="rId6"/>
    <sheet name="SMP - Seg Sab" sheetId="14" r:id="rId7"/>
    <sheet name="SMP - Líder" sheetId="15" r:id="rId8"/>
    <sheet name="Planilha de Apoio SMP" sheetId="16" r:id="rId9"/>
  </sheets>
  <definedNames>
    <definedName name="_xlnm.Print_Area" localSheetId="1">'GRU 12x36 diurno'!$A$1:$D$137</definedName>
    <definedName name="_xlnm.Print_Area" localSheetId="2">'GRU 12x36 noturno'!$A$1:$D$139</definedName>
    <definedName name="_xlnm.Print_Area" localSheetId="8">'Planilha de Apoio SMP'!$A$1:$E$66</definedName>
    <definedName name="_xlnm.Print_Area" localSheetId="4">'SMP - 12x36 Diu'!$A$1:$D$137</definedName>
    <definedName name="_xlnm.Print_Area" localSheetId="5">'SMP - 12x36 Not'!$A$1:$D$139</definedName>
    <definedName name="_xlnm.Print_Area" localSheetId="7">'SMP - Líder'!$A$1:$D$138</definedName>
    <definedName name="_xlnm.Print_Area" localSheetId="6">'SMP - Seg Sab'!$A$1:$D$141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2"/>
  <c r="C31" i="15"/>
  <c r="C34" i="14"/>
  <c r="C115" i="15"/>
  <c r="C116" s="1"/>
  <c r="C118" i="14"/>
  <c r="C116" i="13"/>
  <c r="C114" i="12"/>
  <c r="C116" i="10"/>
  <c r="C12" i="15"/>
  <c r="C118"/>
  <c r="C84"/>
  <c r="C78"/>
  <c r="C64"/>
  <c r="C37"/>
  <c r="C67" s="1"/>
  <c r="C23"/>
  <c r="C11"/>
  <c r="F89" s="1"/>
  <c r="F90" s="1"/>
  <c r="F91" s="1"/>
  <c r="F92" s="1"/>
  <c r="C90" s="1"/>
  <c r="C91" s="1"/>
  <c r="C98" s="1"/>
  <c r="D43" i="4"/>
  <c r="D42"/>
  <c r="D41"/>
  <c r="D40"/>
  <c r="D39"/>
  <c r="D38"/>
  <c r="C34"/>
  <c r="D34" s="1"/>
  <c r="C33"/>
  <c r="D33" s="1"/>
  <c r="C32"/>
  <c r="D32" s="1"/>
  <c r="C31"/>
  <c r="D31" s="1"/>
  <c r="C30"/>
  <c r="D30" s="1"/>
  <c r="D26"/>
  <c r="C45" i="3" s="1"/>
  <c r="C47" i="10" s="1"/>
  <c r="D21" i="4"/>
  <c r="D20"/>
  <c r="E10"/>
  <c r="C14" s="1"/>
  <c r="E6"/>
  <c r="B14" s="1"/>
  <c r="A37" i="16"/>
  <c r="D40"/>
  <c r="D39"/>
  <c r="D33"/>
  <c r="D32"/>
  <c r="D11" i="14"/>
  <c r="D12"/>
  <c r="D12" i="13"/>
  <c r="D12" i="10"/>
  <c r="D41" i="16" l="1"/>
  <c r="D34"/>
  <c r="C123" i="15"/>
  <c r="C69"/>
  <c r="E37"/>
  <c r="D35" i="4"/>
  <c r="D22"/>
  <c r="C43" i="3" s="1"/>
  <c r="C45" i="10" s="1"/>
  <c r="D14" i="4"/>
  <c r="C42" i="3" s="1"/>
  <c r="C44" i="10" s="1"/>
  <c r="B47" i="4"/>
  <c r="C47" s="1"/>
  <c r="C43" i="12" l="1"/>
  <c r="C45" i="13"/>
  <c r="C47" i="14"/>
  <c r="C44" i="15"/>
  <c r="C85"/>
  <c r="C104" i="3"/>
  <c r="C106" i="10"/>
  <c r="C107"/>
  <c r="C105" i="3"/>
  <c r="C13" i="15" l="1"/>
  <c r="D80" l="1"/>
  <c r="D84"/>
  <c r="C97" s="1"/>
  <c r="C99" s="1"/>
  <c r="C132" s="1"/>
  <c r="D81"/>
  <c r="D64"/>
  <c r="D22"/>
  <c r="D82"/>
  <c r="D78"/>
  <c r="D68"/>
  <c r="D65"/>
  <c r="C129"/>
  <c r="D83"/>
  <c r="D79"/>
  <c r="D66"/>
  <c r="D63"/>
  <c r="D23"/>
  <c r="D21"/>
  <c r="D67"/>
  <c r="D29" l="1"/>
  <c r="D37"/>
  <c r="C55" s="1"/>
  <c r="D34"/>
  <c r="D30"/>
  <c r="D31"/>
  <c r="D35"/>
  <c r="C54"/>
  <c r="D36"/>
  <c r="D32"/>
  <c r="D33"/>
  <c r="D69"/>
  <c r="C131" s="1"/>
  <c r="B23" i="16" l="1"/>
  <c r="E23" s="1"/>
  <c r="C27" s="1"/>
  <c r="C121" i="14"/>
  <c r="C119"/>
  <c r="C81"/>
  <c r="C87" s="1"/>
  <c r="C67"/>
  <c r="C40"/>
  <c r="C26"/>
  <c r="C11"/>
  <c r="C119" i="13"/>
  <c r="C84"/>
  <c r="C83"/>
  <c r="C82"/>
  <c r="C81"/>
  <c r="C80"/>
  <c r="C69"/>
  <c r="C67"/>
  <c r="C66"/>
  <c r="C64"/>
  <c r="C37"/>
  <c r="C36"/>
  <c r="C35"/>
  <c r="C34"/>
  <c r="C33"/>
  <c r="C32"/>
  <c r="C31"/>
  <c r="C30"/>
  <c r="C23"/>
  <c r="C22"/>
  <c r="C11"/>
  <c r="D10" s="1"/>
  <c r="E10" s="1"/>
  <c r="E11" s="1"/>
  <c r="C117" i="12"/>
  <c r="C115"/>
  <c r="C83"/>
  <c r="C77"/>
  <c r="C63"/>
  <c r="C36"/>
  <c r="C22"/>
  <c r="C11"/>
  <c r="F88" s="1"/>
  <c r="F89" s="1"/>
  <c r="F90" s="1"/>
  <c r="F91" s="1"/>
  <c r="C89" s="1"/>
  <c r="C90" s="1"/>
  <c r="C97" s="1"/>
  <c r="B19" i="16"/>
  <c r="E19" s="1"/>
  <c r="B27" s="1"/>
  <c r="D62"/>
  <c r="D61"/>
  <c r="D60"/>
  <c r="D59"/>
  <c r="D58"/>
  <c r="D57"/>
  <c r="C53"/>
  <c r="D53" s="1"/>
  <c r="C52"/>
  <c r="D52" s="1"/>
  <c r="C51"/>
  <c r="D51" s="1"/>
  <c r="C50"/>
  <c r="D50" s="1"/>
  <c r="C49"/>
  <c r="D49" s="1"/>
  <c r="D45"/>
  <c r="E6"/>
  <c r="B14" s="1"/>
  <c r="C63" i="3"/>
  <c r="C65" i="13" s="1"/>
  <c r="C77" i="3"/>
  <c r="C79" i="13" s="1"/>
  <c r="E36" i="12" l="1"/>
  <c r="C122"/>
  <c r="C85" i="13"/>
  <c r="F92" i="14"/>
  <c r="F93" s="1"/>
  <c r="F94" s="1"/>
  <c r="F95" s="1"/>
  <c r="C93" s="1"/>
  <c r="C94" s="1"/>
  <c r="C101" s="1"/>
  <c r="D10"/>
  <c r="E10" s="1"/>
  <c r="C24" i="13"/>
  <c r="E12"/>
  <c r="C13" s="1"/>
  <c r="C12"/>
  <c r="C14" s="1"/>
  <c r="C45" i="12"/>
  <c r="C46" i="15"/>
  <c r="C49" i="14"/>
  <c r="C47" i="13"/>
  <c r="C38"/>
  <c r="E40" i="14"/>
  <c r="C126"/>
  <c r="D54" i="16"/>
  <c r="B66"/>
  <c r="C66" s="1"/>
  <c r="E10"/>
  <c r="C14" s="1"/>
  <c r="D14" s="1"/>
  <c r="C70" i="14"/>
  <c r="C117" i="13"/>
  <c r="C124" s="1"/>
  <c r="E90"/>
  <c r="E93" s="1"/>
  <c r="E94" s="1"/>
  <c r="E95" s="1"/>
  <c r="C91" s="1"/>
  <c r="C92" s="1"/>
  <c r="C99" s="1"/>
  <c r="C66" i="12"/>
  <c r="C68" s="1"/>
  <c r="C84" s="1"/>
  <c r="C12"/>
  <c r="D27" i="16"/>
  <c r="C64" i="10"/>
  <c r="C66"/>
  <c r="C67"/>
  <c r="C69"/>
  <c r="E11" i="14" l="1"/>
  <c r="E13"/>
  <c r="C14" s="1"/>
  <c r="C15" s="1"/>
  <c r="C105" i="12"/>
  <c r="C109" i="14"/>
  <c r="C107" i="13"/>
  <c r="C106" i="15"/>
  <c r="C46" i="14"/>
  <c r="C51" s="1"/>
  <c r="C59" s="1"/>
  <c r="C43" i="15"/>
  <c r="C48" s="1"/>
  <c r="C56" s="1"/>
  <c r="C57" s="1"/>
  <c r="C42" i="12"/>
  <c r="C47" s="1"/>
  <c r="C55" s="1"/>
  <c r="C44" i="13"/>
  <c r="C49" s="1"/>
  <c r="C57" s="1"/>
  <c r="C104" i="12"/>
  <c r="C108" s="1"/>
  <c r="C132" s="1"/>
  <c r="C106" i="13"/>
  <c r="C105" i="15"/>
  <c r="C109" s="1"/>
  <c r="C133" s="1"/>
  <c r="C108" i="14"/>
  <c r="C112" s="1"/>
  <c r="C136" s="1"/>
  <c r="C72"/>
  <c r="C88" s="1"/>
  <c r="D85" i="13"/>
  <c r="C98" s="1"/>
  <c r="C100" s="1"/>
  <c r="C133" s="1"/>
  <c r="D83"/>
  <c r="D81"/>
  <c r="D79"/>
  <c r="D69"/>
  <c r="D67"/>
  <c r="D65"/>
  <c r="D23"/>
  <c r="C130"/>
  <c r="D84"/>
  <c r="D82"/>
  <c r="D80"/>
  <c r="D66"/>
  <c r="D64"/>
  <c r="D24"/>
  <c r="D22"/>
  <c r="D79" i="12"/>
  <c r="D83"/>
  <c r="C96" s="1"/>
  <c r="C98" s="1"/>
  <c r="C131" s="1"/>
  <c r="D80"/>
  <c r="D63"/>
  <c r="D21"/>
  <c r="D81"/>
  <c r="D77"/>
  <c r="D67"/>
  <c r="D64"/>
  <c r="C128"/>
  <c r="D82"/>
  <c r="D78"/>
  <c r="D65"/>
  <c r="D62"/>
  <c r="D22"/>
  <c r="D20"/>
  <c r="D66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E12" i="14" l="1"/>
  <c r="C13" s="1"/>
  <c r="C12"/>
  <c r="D117" i="15"/>
  <c r="C130"/>
  <c r="C134" s="1"/>
  <c r="C110" i="13"/>
  <c r="C134" s="1"/>
  <c r="D38"/>
  <c r="C56" s="1"/>
  <c r="D36"/>
  <c r="D34"/>
  <c r="D32"/>
  <c r="D30"/>
  <c r="C55"/>
  <c r="D37"/>
  <c r="D35"/>
  <c r="D33"/>
  <c r="D31"/>
  <c r="D36" i="12"/>
  <c r="C54" s="1"/>
  <c r="D33"/>
  <c r="D29"/>
  <c r="D34"/>
  <c r="D30"/>
  <c r="C53"/>
  <c r="D35"/>
  <c r="D31"/>
  <c r="D32"/>
  <c r="D28"/>
  <c r="D68"/>
  <c r="C130" s="1"/>
  <c r="C117" i="10"/>
  <c r="C85"/>
  <c r="C119"/>
  <c r="C38"/>
  <c r="C11"/>
  <c r="C16" i="14" l="1"/>
  <c r="C58" i="13"/>
  <c r="C131" s="1"/>
  <c r="E90" i="10"/>
  <c r="E93" s="1"/>
  <c r="E94" s="1"/>
  <c r="E95" s="1"/>
  <c r="D10"/>
  <c r="E10" s="1"/>
  <c r="E11" s="1"/>
  <c r="D115" i="15"/>
  <c r="D116" s="1"/>
  <c r="C56" i="12"/>
  <c r="D116" s="1"/>
  <c r="C124" i="10"/>
  <c r="C129" i="12" l="1"/>
  <c r="C133" s="1"/>
  <c r="D114" s="1"/>
  <c r="D119" i="15"/>
  <c r="D121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4" s="1"/>
  <c r="D66" s="1"/>
  <c r="C12"/>
  <c r="D118" i="15"/>
  <c r="D122"/>
  <c r="D120"/>
  <c r="C11" i="3"/>
  <c r="F88" s="1"/>
  <c r="F89" s="1"/>
  <c r="F90" s="1"/>
  <c r="F91" s="1"/>
  <c r="D123" i="15" l="1"/>
  <c r="C135" s="1"/>
  <c r="C136" s="1"/>
  <c r="C138" s="1"/>
  <c r="F19" i="11" s="1"/>
  <c r="G19" s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115" i="12"/>
  <c r="D119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21" i="12"/>
  <c r="D117"/>
  <c r="D118"/>
  <c r="D120"/>
  <c r="D118" i="14" l="1"/>
  <c r="D122" i="12"/>
  <c r="C134" s="1"/>
  <c r="C135" s="1"/>
  <c r="C137" s="1"/>
  <c r="D119" i="14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C68" i="13" s="1"/>
  <c r="D126" i="14" l="1"/>
  <c r="C138" s="1"/>
  <c r="C139" s="1"/>
  <c r="C141" s="1"/>
  <c r="F18" i="11" s="1"/>
  <c r="G18" s="1"/>
  <c r="C70" i="13"/>
  <c r="D68"/>
  <c r="D70" s="1"/>
  <c r="C68" i="3"/>
  <c r="C68" i="10"/>
  <c r="D68" s="1"/>
  <c r="D65"/>
  <c r="C132" i="13" l="1"/>
  <c r="C135" s="1"/>
  <c r="D118"/>
  <c r="D70" i="10"/>
  <c r="C132" s="1"/>
  <c r="C70"/>
  <c r="C12" i="3"/>
  <c r="D77" s="1"/>
  <c r="D116" i="13" l="1"/>
  <c r="D64" i="3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117" i="13" l="1"/>
  <c r="D121" s="1"/>
  <c r="D68" i="3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123" i="13" l="1"/>
  <c r="D119"/>
  <c r="D120"/>
  <c r="D122"/>
  <c r="D32" i="10"/>
  <c r="D34"/>
  <c r="C55"/>
  <c r="D33"/>
  <c r="D36"/>
  <c r="D35"/>
  <c r="D37"/>
  <c r="D31"/>
  <c r="D30"/>
  <c r="D38"/>
  <c r="C56" s="1"/>
  <c r="C56" i="3"/>
  <c r="C129" s="1"/>
  <c r="C96"/>
  <c r="C98" s="1"/>
  <c r="C131" s="1"/>
  <c r="D124" i="13" l="1"/>
  <c r="C136" s="1"/>
  <c r="C137" s="1"/>
  <c r="C139" s="1"/>
  <c r="F17" i="11" s="1"/>
  <c r="G17" s="1"/>
  <c r="G20" s="1"/>
  <c r="G21" s="1"/>
  <c r="G22" s="1"/>
  <c r="C133" i="3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8" i="11" l="1"/>
  <c r="G8" s="1"/>
  <c r="G9" s="1"/>
  <c r="F10"/>
  <c r="G10" s="1"/>
  <c r="G11" s="1"/>
  <c r="G12" l="1"/>
  <c r="G13" s="1"/>
  <c r="G14" s="1"/>
  <c r="G24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6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<sst xmlns="http://schemas.openxmlformats.org/spreadsheetml/2006/main" count="1214" uniqueCount="178">
  <si>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</si>
  <si>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</si>
  <si>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</si>
  <si>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</si>
  <si>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</si>
  <si>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</si>
  <si>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</si>
  <si>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</si>
  <si>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</si>
  <si>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</si>
  <si>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</si>
  <si>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</si>
  <si>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</si>
  <si>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</si>
  <si>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</si>
  <si>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</si>
  <si>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</si>
  <si>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</si>
  <si>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</si>
  <si>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</si>
  <si>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</si>
  <si>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</si>
  <si>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</si>
  <si>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</si>
  <si>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</si>
  <si>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</si>
  <si>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</si>
  <si>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</si>
  <si>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</si>
  <si>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</si>
  <si>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</si>
  <si>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</si>
  <si>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</si>
  <si>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</si>
  <si>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</si>
  <si>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</si>
  <si>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</si>
  <si>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</si>
  <si>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</si>
  <si>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</si>
  <si>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</si>
  <si>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</si>
  <si>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</si>
  <si>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</si>
  <si>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</si>
  <si>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</si>
  <si>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</si>
  <si>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</si>
  <si>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</si>
  <si>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</si>
  <si>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</si>
  <si>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</si>
  <si>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</si>
  <si>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</si>
  <si>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</si>
  <si>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</si>
  <si>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</si>
  <si>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</si>
  <si>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</si>
  <si>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</si>
  <si>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</si>
  <si>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</si>
  <si>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</si>
  <si>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</si>
  <si>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</si>
  <si>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</si>
  <si>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</si>
  <si>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</si>
  <si>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</si>
  <si>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</si>
  <si>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</si>
  <si>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</si>
  <si>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</si>
  <si>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</si>
  <si>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</si>
  <si>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</si>
  <si>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</si>
  <si>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</si>
  <si>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</si>
  <si>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</si>
  <si>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</si>
  <si>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</si>
  <si>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</si>
  <si>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</si>
  <si>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</si>
  <si>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</si>
  <si>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</si>
  <si>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</si>
  <si>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</si>
  <si>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</si>
  <si>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</si>
  <si>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</si>
  <si>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</si>
  <si>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</si>
  <si>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</si>
  <si>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</si>
  <si>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</si>
  <si>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</si>
  <si>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</si>
  <si>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</si>
  <si>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</si>
  <si>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</si>
  <si>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</si>
  <si>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</si>
  <si>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</si>
  <si>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</si>
  <si>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</si>
  <si>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</si>
  <si>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</si>
  <si>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</si>
  <si>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</si>
  <si>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</si>
  <si>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</si>
  <si>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</si>
  <si>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</si>
  <si>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</si>
  <si>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</si>
  <si>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</si>
  <si>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</si>
  <si>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</si>
  <si>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</si>
  <si>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</si>
  <si>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</si>
  <si>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</si>
  <si>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</si>
  <si>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</si>
  <si>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</si>
  <si>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</si>
  <si>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</si>
  <si>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</si>
  <si>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</si>
  <si>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</si>
  <si>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</si>
  <si>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</si>
  <si>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</si>
  <si>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</si>
  <si>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</si>
  <si>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</si>
  <si>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</si>
  <si>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 xml:space="preserve">GRU (GUARULHOS)  Rua Luiz Faccini, 142 - Centro </t>
  </si>
  <si>
    <t>24 horas - Segunda a Domingo e Feriados</t>
  </si>
  <si>
    <t>VALOR TOTAL MENSAL</t>
  </si>
  <si>
    <t>GRU (GUARULHOS)- Rua Padre Celestino</t>
  </si>
  <si>
    <t>VALOR TOTAL ITEM A + B</t>
  </si>
  <si>
    <t>SMP (SÃO MIGUEL PAULISTA) Avenida Marechal Tito, 1500 - São Paulo/SP</t>
  </si>
  <si>
    <t xml:space="preserve">Seg. à Sexta das 7:00 às 23:00 e Sábados das 7:00 às 12:00 </t>
  </si>
  <si>
    <t>Líder Seg. à Sexta das 7:00 à 22:00 e Sáb. das 7:00 às 12:00</t>
  </si>
  <si>
    <t>SERVIÇOS EVENTUAIS (10% DO VALOR MENSAL)</t>
  </si>
  <si>
    <t>VALOR UNIDADE MENSAL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</si>
  <si>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</si>
  <si>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</si>
  <si>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</si>
  <si>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</si>
  <si>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</si>
  <si>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</si>
  <si>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</si>
  <si>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</si>
  <si>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</si>
  <si>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</si>
  <si>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</si>
  <si>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</si>
  <si>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</si>
  <si>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</si>
  <si>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</si>
  <si>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VIGILANTE DIURNO - POSTO - 15 Horas Seg à Sexta e 05 horas Sábados</t>
  </si>
  <si>
    <t>VIGILANTE DIURNO - POSTO - 16 Horas Seg à Sexta e 05 horas Sábados</t>
  </si>
  <si>
    <t>Adicional de Função - Líder</t>
  </si>
  <si>
    <t>Valor Total Mensal (Guarulhos + São Miguel Paulista</t>
  </si>
  <si>
    <t>CUSTO EFETIVO DO VALE TRANSPORTE 12x36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</si>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</sst>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9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40" borderId="48" xfId="0" applyFont="1" applyFill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7" fillId="41" borderId="49" xfId="0" applyFont="1" applyFill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44" fontId="27" fillId="40" borderId="48" xfId="53" applyFont="1" applyFill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2" borderId="34" xfId="0" applyNumberFormat="1" applyFont="1" applyFill="1" applyBorder="1" applyAlignment="1">
      <alignment horizontal="center" vertical="center" wrapText="1"/>
    </xf>
    <xf numFmtId="0" fontId="3" fillId="42" borderId="34" xfId="0" applyFont="1" applyFill="1" applyBorder="1" applyAlignment="1">
      <alignment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3" borderId="0" xfId="0" applyFont="1" applyFill="1" applyBorder="1" applyAlignment="1">
      <alignment horizontal="center" vertical="center"/>
    </xf>
    <xf numFmtId="2" fontId="3" fillId="43" borderId="0" xfId="0" applyNumberFormat="1" applyFont="1" applyFill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/>
    </xf>
    <xf numFmtId="2" fontId="3" fillId="43" borderId="54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19" fillId="0" borderId="55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 wrapText="1"/>
    </xf>
    <xf numFmtId="164" fontId="3" fillId="43" borderId="5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 wrapText="1"/>
    </xf>
    <xf numFmtId="164" fontId="3" fillId="43" borderId="0" xfId="0" applyNumberFormat="1" applyFont="1" applyFill="1" applyBorder="1" applyAlignment="1">
      <alignment horizontal="center" vertical="center"/>
    </xf>
    <xf numFmtId="10" fontId="3" fillId="43" borderId="34" xfId="0" applyNumberFormat="1" applyFont="1" applyFill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166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34" xfId="0" applyFont="1" applyFill="1" applyBorder="1" applyAlignment="1" applyProtection="1">
      <alignment vertical="center" wrapText="1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2" borderId="8" xfId="0" applyNumberFormat="1" applyFont="1" applyFill="1" applyBorder="1" applyAlignment="1" applyProtection="1">
      <alignment horizontal="center" vertical="center"/>
      <protection locked="0"/>
    </xf>
    <xf numFmtId="44" fontId="1" fillId="42" borderId="1" xfId="53" applyFont="1" applyFill="1" applyBorder="1" applyAlignment="1" applyProtection="1">
      <alignment horizontal="center"/>
      <protection locked="0"/>
    </xf>
    <xf numFmtId="44" fontId="3" fillId="42" borderId="9" xfId="53" applyFont="1" applyFill="1" applyBorder="1" applyAlignment="1" applyProtection="1">
      <alignment horizontal="center" vertical="center"/>
      <protection locked="0"/>
    </xf>
    <xf numFmtId="0" fontId="0" fillId="42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6" xfId="0" applyFont="1" applyBorder="1" applyAlignment="1"/>
    <xf numFmtId="0" fontId="19" fillId="0" borderId="57" xfId="0" applyFont="1" applyBorder="1" applyAlignment="1"/>
    <xf numFmtId="0" fontId="19" fillId="0" borderId="58" xfId="0" applyFont="1" applyBorder="1" applyAlignment="1"/>
    <xf numFmtId="0" fontId="25" fillId="39" borderId="33" xfId="0" applyFont="1" applyFill="1" applyBorder="1" applyAlignment="1">
      <alignment vertical="center" wrapText="1"/>
    </xf>
    <xf numFmtId="0" fontId="25" fillId="39" borderId="22" xfId="0" applyFont="1" applyFill="1" applyBorder="1" applyAlignment="1">
      <alignment vertical="center" wrapText="1"/>
    </xf>
    <xf numFmtId="0" fontId="25" fillId="39" borderId="34" xfId="0" applyFont="1" applyFill="1" applyBorder="1" applyAlignment="1">
      <alignment vertical="center" wrapText="1"/>
    </xf>
    <xf numFmtId="0" fontId="0" fillId="0" borderId="1" xfId="0" applyBorder="1" applyAlignment="1"/>
    <xf numFmtId="0" fontId="0" fillId="42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1"/>
  <sheetViews>
    <sheetView tabSelected="1" workbookViewId="0">
      <selection activeCell="C8" sqref="C8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63" t="s">
        <v>171</v>
      </c>
      <c r="C2" s="163"/>
      <c r="D2" s="164"/>
      <c r="E2" s="164"/>
      <c r="F2" s="164"/>
      <c r="G2" s="164"/>
    </row>
    <row r="3" spans="2:8" ht="28.5" customHeight="1">
      <c r="B3" s="163" t="s">
        <v>172</v>
      </c>
      <c r="C3" s="163"/>
      <c r="D3" s="164"/>
      <c r="E3" s="164"/>
      <c r="F3" s="164"/>
      <c r="G3" s="164"/>
    </row>
    <row r="4" spans="2:8" ht="28.5" customHeight="1">
      <c r="B4" s="163" t="s">
        <v>173</v>
      </c>
      <c r="C4" s="163"/>
      <c r="D4" s="164"/>
      <c r="E4" s="164"/>
      <c r="F4" s="164"/>
      <c r="G4" s="164"/>
    </row>
    <row r="5" spans="2:8" ht="15.75" thickBot="1"/>
    <row r="6" spans="2:8" ht="15.75" thickBot="1">
      <c r="B6" s="147" t="s">
        <v>133</v>
      </c>
      <c r="C6" s="148"/>
      <c r="D6" s="148"/>
      <c r="E6" s="148"/>
      <c r="F6" s="148"/>
      <c r="G6" s="149"/>
      <c r="H6" s="56"/>
    </row>
    <row r="7" spans="2:8" ht="21.75" thickBot="1">
      <c r="B7" s="141" t="s">
        <v>134</v>
      </c>
      <c r="C7" s="143"/>
      <c r="D7" s="57" t="s">
        <v>135</v>
      </c>
      <c r="E7" s="57" t="s">
        <v>136</v>
      </c>
      <c r="F7" s="57" t="s">
        <v>137</v>
      </c>
      <c r="G7" s="57" t="s">
        <v>138</v>
      </c>
      <c r="H7" s="56"/>
    </row>
    <row r="8" spans="2:8" ht="32.25" thickBot="1">
      <c r="B8" s="150"/>
      <c r="C8" s="58" t="s">
        <v>139</v>
      </c>
      <c r="D8" s="59" t="s">
        <v>140</v>
      </c>
      <c r="E8" s="60">
        <v>1</v>
      </c>
      <c r="F8" s="70">
        <f>'GRU 12x36 diurno'!C137+'GRU 12x36 noturno'!C139</f>
        <v>29361.124622011961</v>
      </c>
      <c r="G8" s="71">
        <f>E8*F8</f>
        <v>29361.124622011961</v>
      </c>
      <c r="H8" s="56"/>
    </row>
    <row r="9" spans="2:8" ht="15.75" thickBot="1">
      <c r="B9" s="151"/>
      <c r="C9" s="141" t="s">
        <v>148</v>
      </c>
      <c r="D9" s="142"/>
      <c r="E9" s="142"/>
      <c r="F9" s="143"/>
      <c r="G9" s="72">
        <f>G8</f>
        <v>29361.124622011961</v>
      </c>
      <c r="H9" s="56"/>
    </row>
    <row r="10" spans="2:8" ht="32.25" thickBot="1">
      <c r="B10" s="151"/>
      <c r="C10" s="61" t="s">
        <v>142</v>
      </c>
      <c r="D10" s="62" t="s">
        <v>140</v>
      </c>
      <c r="E10" s="63">
        <v>1</v>
      </c>
      <c r="F10" s="73">
        <f>'GRU 12x36 diurno'!C137+'GRU 12x36 noturno'!C139</f>
        <v>29361.124622011961</v>
      </c>
      <c r="G10" s="71">
        <f>E10*F10</f>
        <v>29361.124622011961</v>
      </c>
      <c r="H10" s="56"/>
    </row>
    <row r="11" spans="2:8" ht="15.75" thickBot="1">
      <c r="B11" s="151"/>
      <c r="C11" s="141" t="s">
        <v>148</v>
      </c>
      <c r="D11" s="142"/>
      <c r="E11" s="142"/>
      <c r="F11" s="143"/>
      <c r="G11" s="72">
        <f>G10</f>
        <v>29361.124622011961</v>
      </c>
      <c r="H11" s="56"/>
    </row>
    <row r="12" spans="2:8" ht="15.75" thickBot="1">
      <c r="B12" s="151"/>
      <c r="C12" s="141" t="s">
        <v>141</v>
      </c>
      <c r="D12" s="142"/>
      <c r="E12" s="142"/>
      <c r="F12" s="143"/>
      <c r="G12" s="72">
        <f>G11+G9</f>
        <v>58722.249244023922</v>
      </c>
      <c r="H12" s="56"/>
    </row>
    <row r="13" spans="2:8" ht="15.75" thickBot="1">
      <c r="B13" s="151"/>
      <c r="C13" s="155" t="s">
        <v>147</v>
      </c>
      <c r="D13" s="156"/>
      <c r="E13" s="156"/>
      <c r="F13" s="74">
        <v>0.1</v>
      </c>
      <c r="G13" s="75">
        <f>F13*G12</f>
        <v>5872.2249244023924</v>
      </c>
      <c r="H13" s="56"/>
    </row>
    <row r="14" spans="2:8" ht="15.75" thickBot="1">
      <c r="B14" s="152"/>
      <c r="C14" s="144" t="s">
        <v>143</v>
      </c>
      <c r="D14" s="145"/>
      <c r="E14" s="145"/>
      <c r="F14" s="146"/>
      <c r="G14" s="75">
        <f>G13+G12</f>
        <v>64594.474168426314</v>
      </c>
      <c r="H14" s="56"/>
    </row>
    <row r="15" spans="2:8" ht="15.75" thickBot="1">
      <c r="B15" s="64"/>
      <c r="C15" s="65"/>
      <c r="D15" s="65"/>
      <c r="E15" s="65"/>
      <c r="F15" s="65"/>
      <c r="G15" s="66"/>
      <c r="H15" s="56"/>
    </row>
    <row r="16" spans="2:8" ht="21.75" thickBot="1">
      <c r="B16" s="141" t="s">
        <v>134</v>
      </c>
      <c r="C16" s="143"/>
      <c r="D16" s="67" t="s">
        <v>135</v>
      </c>
      <c r="E16" s="67" t="s">
        <v>136</v>
      </c>
      <c r="F16" s="67" t="s">
        <v>137</v>
      </c>
      <c r="G16" s="67" t="s">
        <v>138</v>
      </c>
      <c r="H16" s="56"/>
    </row>
    <row r="17" spans="2:8" ht="32.25" thickBot="1">
      <c r="B17" s="150"/>
      <c r="C17" s="153" t="s">
        <v>144</v>
      </c>
      <c r="D17" s="62" t="s">
        <v>140</v>
      </c>
      <c r="E17" s="63">
        <v>3</v>
      </c>
      <c r="F17" s="70">
        <f>'SMP - 12x36 Diu'!C137+'SMP - 12x36 Not'!C139</f>
        <v>28550.417085279005</v>
      </c>
      <c r="G17" s="71">
        <f>F17*E17</f>
        <v>85651.251255837007</v>
      </c>
      <c r="H17" s="56"/>
    </row>
    <row r="18" spans="2:8" ht="42.75" thickBot="1">
      <c r="B18" s="151"/>
      <c r="C18" s="154"/>
      <c r="D18" s="62" t="s">
        <v>145</v>
      </c>
      <c r="E18" s="63">
        <v>2</v>
      </c>
      <c r="F18" s="70">
        <f>'SMP - Seg Sab'!C141</f>
        <v>14950.539685808755</v>
      </c>
      <c r="G18" s="71">
        <f t="shared" ref="G18:G19" si="0">F18*E18</f>
        <v>29901.07937161751</v>
      </c>
      <c r="H18" s="56"/>
    </row>
    <row r="19" spans="2:8" ht="42.75" thickBot="1">
      <c r="B19" s="151"/>
      <c r="C19" s="154"/>
      <c r="D19" s="68" t="s">
        <v>146</v>
      </c>
      <c r="E19" s="69">
        <v>1</v>
      </c>
      <c r="F19" s="70">
        <f>'SMP - Líder'!C138</f>
        <v>15302.424599185695</v>
      </c>
      <c r="G19" s="71">
        <f t="shared" si="0"/>
        <v>15302.424599185695</v>
      </c>
      <c r="H19" s="56"/>
    </row>
    <row r="20" spans="2:8" ht="15.75" thickBot="1">
      <c r="B20" s="151"/>
      <c r="C20" s="160" t="s">
        <v>141</v>
      </c>
      <c r="D20" s="161"/>
      <c r="E20" s="161"/>
      <c r="F20" s="162"/>
      <c r="G20" s="72">
        <f>G17+G18+G19</f>
        <v>130854.75522664021</v>
      </c>
      <c r="H20" s="56"/>
    </row>
    <row r="21" spans="2:8" ht="15.75" thickBot="1">
      <c r="B21" s="151"/>
      <c r="C21" s="155" t="s">
        <v>147</v>
      </c>
      <c r="D21" s="156"/>
      <c r="E21" s="156"/>
      <c r="F21" s="74">
        <v>0.1</v>
      </c>
      <c r="G21" s="75">
        <f>G20*F21</f>
        <v>13085.475522664021</v>
      </c>
      <c r="H21" s="56"/>
    </row>
    <row r="22" spans="2:8" ht="15.75" thickBot="1">
      <c r="B22" s="152"/>
      <c r="C22" s="144" t="s">
        <v>143</v>
      </c>
      <c r="D22" s="145"/>
      <c r="E22" s="145"/>
      <c r="F22" s="146"/>
      <c r="G22" s="75">
        <f>G21+G20</f>
        <v>143940.23074930423</v>
      </c>
      <c r="H22" s="56"/>
    </row>
    <row r="23" spans="2:8" ht="15.75" thickBot="1"/>
    <row r="24" spans="2:8" ht="16.5" thickTop="1" thickBot="1">
      <c r="B24" s="157" t="s">
        <v>167</v>
      </c>
      <c r="C24" s="158"/>
      <c r="D24" s="158"/>
      <c r="E24" s="158"/>
      <c r="F24" s="159"/>
      <c r="G24" s="94">
        <f>G14+G22</f>
        <v>208534.70491773053</v>
      </c>
    </row>
    <row r="25" spans="2:8" ht="15.75" thickTop="1"/>
    <row r="28" spans="2:8">
      <c r="B28" s="140" t="s">
        <v>174</v>
      </c>
      <c r="C28" s="140"/>
      <c r="D28" s="140"/>
      <c r="E28" s="140"/>
      <c r="F28" s="140"/>
      <c r="G28" s="140"/>
    </row>
    <row r="31" spans="2:8">
      <c r="C31" t="s">
        <v>175</v>
      </c>
    </row>
  </sheetData>
  <sheetProtection password="F668" sheet="1" objects="1" scenarios="1"/>
  <mergeCells count="22">
    <mergeCell ref="B2:C2"/>
    <mergeCell ref="B3:C3"/>
    <mergeCell ref="B4:C4"/>
    <mergeCell ref="D2:G2"/>
    <mergeCell ref="D3:G3"/>
    <mergeCell ref="D4:G4"/>
    <mergeCell ref="B28:G28"/>
    <mergeCell ref="C11:F11"/>
    <mergeCell ref="C12:F12"/>
    <mergeCell ref="C14:F14"/>
    <mergeCell ref="B6:G6"/>
    <mergeCell ref="B7:C7"/>
    <mergeCell ref="B8:B14"/>
    <mergeCell ref="C9:F9"/>
    <mergeCell ref="C22:F22"/>
    <mergeCell ref="C17:C19"/>
    <mergeCell ref="C13:E13"/>
    <mergeCell ref="C21:E21"/>
    <mergeCell ref="B24:F24"/>
    <mergeCell ref="B16:C16"/>
    <mergeCell ref="B17:B22"/>
    <mergeCell ref="C20:F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110" workbookViewId="0">
      <selection activeCell="B129" sqref="B12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100</v>
      </c>
      <c r="B1" s="178"/>
      <c r="C1" s="178"/>
      <c r="D1" s="178"/>
    </row>
    <row r="2" spans="1:5" ht="23.25">
      <c r="A2" s="178" t="s">
        <v>101</v>
      </c>
      <c r="B2" s="178"/>
      <c r="C2" s="178"/>
      <c r="D2" s="178"/>
    </row>
    <row r="3" spans="1:5" ht="27.75" customHeight="1">
      <c r="A3" s="182"/>
      <c r="B3" s="182"/>
      <c r="C3" s="182"/>
      <c r="D3" s="182"/>
    </row>
    <row r="4" spans="1:5">
      <c r="A4" s="32" t="s">
        <v>109</v>
      </c>
      <c r="B4" s="177" t="s">
        <v>176</v>
      </c>
      <c r="C4" s="177"/>
    </row>
    <row r="5" spans="1:5">
      <c r="A5" s="32" t="s">
        <v>110</v>
      </c>
      <c r="B5" s="177" t="s">
        <v>149</v>
      </c>
      <c r="C5" s="177"/>
      <c r="E5" s="53"/>
    </row>
    <row r="6" spans="1:5">
      <c r="A6" s="32"/>
      <c r="B6" s="177"/>
      <c r="C6" s="177"/>
    </row>
    <row r="7" spans="1:5">
      <c r="A7" s="181" t="s">
        <v>35</v>
      </c>
      <c r="B7" s="181"/>
      <c r="C7" s="181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79" t="s">
        <v>5</v>
      </c>
      <c r="B12" s="180"/>
      <c r="C12" s="39">
        <f>SUM(C10:C11)</f>
        <v>2399.2280000000001</v>
      </c>
    </row>
    <row r="15" spans="1:5">
      <c r="A15" s="170" t="s">
        <v>48</v>
      </c>
      <c r="B15" s="170"/>
      <c r="C15" s="170"/>
    </row>
    <row r="16" spans="1:5">
      <c r="A16" s="12"/>
    </row>
    <row r="17" spans="1:4">
      <c r="A17" s="173" t="s">
        <v>49</v>
      </c>
      <c r="B17" s="173"/>
      <c r="C17" s="173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71" t="s">
        <v>5</v>
      </c>
      <c r="B22" s="172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76" t="s">
        <v>54</v>
      </c>
      <c r="B25" s="176"/>
      <c r="C25" s="176"/>
      <c r="D25" s="176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1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71" t="s">
        <v>64</v>
      </c>
      <c r="B36" s="172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73" t="s">
        <v>65</v>
      </c>
      <c r="B39" s="173"/>
      <c r="C39" s="173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GRU'!D14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GRU'!D22</f>
        <v>400.74564400000003</v>
      </c>
    </row>
    <row r="44" spans="1:5" ht="16.5" thickBot="1">
      <c r="A44" s="15" t="s">
        <v>41</v>
      </c>
      <c r="B44" s="16" t="s">
        <v>127</v>
      </c>
      <c r="C44" s="132">
        <v>15</v>
      </c>
    </row>
    <row r="45" spans="1:5" ht="16.5" thickBot="1">
      <c r="A45" s="46" t="s">
        <v>42</v>
      </c>
      <c r="B45" s="34" t="s">
        <v>150</v>
      </c>
      <c r="C45" s="23">
        <f>'Planilha de Apoio - GRU'!D26</f>
        <v>161.0915</v>
      </c>
    </row>
    <row r="46" spans="1:5" ht="16.5" thickBot="1">
      <c r="A46" s="46" t="s">
        <v>43</v>
      </c>
      <c r="B46" s="133" t="s">
        <v>151</v>
      </c>
      <c r="C46" s="132"/>
    </row>
    <row r="47" spans="1:5" ht="16.5" thickBot="1">
      <c r="A47" s="179" t="s">
        <v>5</v>
      </c>
      <c r="B47" s="180"/>
      <c r="C47" s="23">
        <f>SUM(C42:C45)</f>
        <v>618.3035440000001</v>
      </c>
    </row>
    <row r="50" spans="1:4">
      <c r="A50" s="173" t="s">
        <v>69</v>
      </c>
      <c r="B50" s="173"/>
      <c r="C50" s="173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71" t="s">
        <v>5</v>
      </c>
      <c r="B56" s="172"/>
      <c r="C56" s="23">
        <f>SUM(C53:C55)</f>
        <v>2171.7614475872006</v>
      </c>
    </row>
    <row r="57" spans="1:4">
      <c r="A57" s="2"/>
    </row>
    <row r="59" spans="1:4">
      <c r="A59" s="170" t="s">
        <v>71</v>
      </c>
      <c r="B59" s="170"/>
      <c r="C59" s="170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71" t="s">
        <v>5</v>
      </c>
      <c r="B68" s="172"/>
      <c r="C68" s="27">
        <f>SUM(C62:C67)</f>
        <v>7.1075200000000005E-2</v>
      </c>
      <c r="D68" s="23">
        <f>SUM(D62:D67)</f>
        <v>170.52560994560002</v>
      </c>
    </row>
    <row r="71" spans="1:4">
      <c r="A71" s="170" t="s">
        <v>79</v>
      </c>
      <c r="B71" s="170"/>
      <c r="C71" s="170"/>
    </row>
    <row r="74" spans="1:4">
      <c r="A74" s="173" t="s">
        <v>80</v>
      </c>
      <c r="B74" s="173"/>
      <c r="C74" s="173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4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4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4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34">
        <v>0.01</v>
      </c>
      <c r="D81" s="23">
        <f t="shared" si="1"/>
        <v>23.992280000000001</v>
      </c>
    </row>
    <row r="82" spans="1:6" ht="16.5" thickBot="1">
      <c r="A82" s="15" t="s">
        <v>45</v>
      </c>
      <c r="B82" s="135" t="s">
        <v>47</v>
      </c>
      <c r="C82" s="134">
        <v>0</v>
      </c>
      <c r="D82" s="23">
        <f t="shared" si="1"/>
        <v>0</v>
      </c>
    </row>
    <row r="83" spans="1:6" ht="16.5" thickBot="1">
      <c r="A83" s="171" t="s">
        <v>64</v>
      </c>
      <c r="B83" s="172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73" t="s">
        <v>86</v>
      </c>
      <c r="B86" s="173"/>
      <c r="C86" s="173"/>
      <c r="F86" s="83"/>
    </row>
    <row r="87" spans="1:6" ht="16.5" thickBot="1">
      <c r="A87" s="12"/>
      <c r="F87" s="83"/>
    </row>
    <row r="88" spans="1:6" ht="16.5" thickBot="1">
      <c r="A88" s="13" t="s">
        <v>87</v>
      </c>
      <c r="B88" s="54" t="s">
        <v>129</v>
      </c>
      <c r="C88" s="14" t="s">
        <v>37</v>
      </c>
      <c r="F88" s="80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80">
        <f>F88/220</f>
        <v>10.905581818181819</v>
      </c>
    </row>
    <row r="90" spans="1:6" ht="16.5" thickBot="1">
      <c r="A90" s="171" t="s">
        <v>5</v>
      </c>
      <c r="B90" s="172"/>
      <c r="C90" s="52">
        <f>C89</f>
        <v>132.78636421818183</v>
      </c>
      <c r="F90" s="80">
        <f>F89*1.6</f>
        <v>17.448930909090912</v>
      </c>
    </row>
    <row r="91" spans="1:6">
      <c r="F91" s="80">
        <f>F90*15.22</f>
        <v>265.57272843636366</v>
      </c>
    </row>
    <row r="92" spans="1:6">
      <c r="F92" s="83"/>
    </row>
    <row r="93" spans="1:6">
      <c r="A93" s="173" t="s">
        <v>89</v>
      </c>
      <c r="B93" s="173"/>
      <c r="C93" s="173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71" t="s">
        <v>5</v>
      </c>
      <c r="B98" s="172"/>
      <c r="C98" s="39">
        <f>C96+C97</f>
        <v>281.4052097737374</v>
      </c>
    </row>
    <row r="101" spans="1:3">
      <c r="A101" s="170" t="s">
        <v>91</v>
      </c>
      <c r="B101" s="170"/>
      <c r="C101" s="170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132">
        <f>'Planilha de Apoio - GRU'!C47</f>
        <v>103.33333333333333</v>
      </c>
    </row>
    <row r="105" spans="1:3" ht="16.5" thickBot="1">
      <c r="A105" s="15" t="s">
        <v>40</v>
      </c>
      <c r="B105" s="16" t="s">
        <v>93</v>
      </c>
      <c r="C105" s="132">
        <f>'Planilha de Apoio - GRU'!D35</f>
        <v>72.938749999999999</v>
      </c>
    </row>
    <row r="106" spans="1:3" ht="16.5" thickBot="1">
      <c r="A106" s="15" t="s">
        <v>41</v>
      </c>
      <c r="B106" s="135" t="s">
        <v>152</v>
      </c>
      <c r="C106" s="132"/>
    </row>
    <row r="107" spans="1:3" ht="16.5" thickBot="1">
      <c r="A107" s="15" t="s">
        <v>42</v>
      </c>
      <c r="B107" s="135" t="s">
        <v>152</v>
      </c>
      <c r="C107" s="132"/>
    </row>
    <row r="108" spans="1:3" ht="16.5" thickBot="1">
      <c r="A108" s="171" t="s">
        <v>64</v>
      </c>
      <c r="B108" s="172"/>
      <c r="C108" s="23">
        <f>SUM(C104:C107)</f>
        <v>176.27208333333334</v>
      </c>
    </row>
    <row r="111" spans="1:3">
      <c r="A111" s="170" t="s">
        <v>94</v>
      </c>
      <c r="B111" s="170"/>
      <c r="C111" s="170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31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1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5" thickBot="1">
      <c r="A122" s="174" t="s">
        <v>64</v>
      </c>
      <c r="B122" s="175"/>
      <c r="C122" s="44">
        <f>C114+C115+C117+C120+C121</f>
        <v>0.28650000000000003</v>
      </c>
      <c r="D122" s="45">
        <f>D114+D115+D117+D120+D121</f>
        <v>1636.0038610140955</v>
      </c>
    </row>
    <row r="125" spans="1:4">
      <c r="A125" s="170" t="s">
        <v>95</v>
      </c>
      <c r="B125" s="170"/>
      <c r="C125" s="170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71" t="s">
        <v>97</v>
      </c>
      <c r="B133" s="172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1636.0038610140955</v>
      </c>
    </row>
    <row r="135" spans="1:3" ht="16.5" customHeight="1">
      <c r="A135" s="168" t="s">
        <v>99</v>
      </c>
      <c r="B135" s="169"/>
      <c r="C135" s="49">
        <f>C133+C134</f>
        <v>6835.1962116539671</v>
      </c>
    </row>
    <row r="136" spans="1:3" ht="16.5" customHeight="1">
      <c r="A136" s="165" t="s">
        <v>118</v>
      </c>
      <c r="B136" s="166"/>
      <c r="C136" s="51">
        <v>2</v>
      </c>
    </row>
    <row r="137" spans="1:3" ht="16.5" thickBot="1">
      <c r="A137" s="167" t="s">
        <v>119</v>
      </c>
      <c r="B137" s="167"/>
      <c r="C137" s="50">
        <f>C135*C136</f>
        <v>13670.392423307934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106" workbookViewId="0">
      <selection activeCell="C116" sqref="C11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8" t="s">
        <v>100</v>
      </c>
      <c r="B1" s="178"/>
      <c r="C1" s="178"/>
      <c r="D1" s="178"/>
    </row>
    <row r="2" spans="1:5" ht="23.25">
      <c r="A2" s="178" t="s">
        <v>101</v>
      </c>
      <c r="B2" s="178"/>
      <c r="C2" s="178"/>
      <c r="D2" s="178"/>
    </row>
    <row r="3" spans="1:5" ht="27.75" customHeight="1">
      <c r="A3" s="182"/>
      <c r="B3" s="182"/>
      <c r="C3" s="182"/>
      <c r="D3" s="182"/>
    </row>
    <row r="4" spans="1:5">
      <c r="A4" s="32" t="s">
        <v>109</v>
      </c>
      <c r="B4" s="183" t="s">
        <v>176</v>
      </c>
      <c r="C4" s="184"/>
    </row>
    <row r="5" spans="1:5">
      <c r="A5" s="32" t="s">
        <v>110</v>
      </c>
      <c r="B5" s="183" t="s">
        <v>157</v>
      </c>
      <c r="C5" s="184"/>
      <c r="E5" s="53"/>
    </row>
    <row r="6" spans="1:5">
      <c r="A6" s="32"/>
      <c r="B6" s="183"/>
      <c r="C6" s="184"/>
    </row>
    <row r="7" spans="1:5">
      <c r="A7" s="181" t="s">
        <v>35</v>
      </c>
      <c r="B7" s="181"/>
      <c r="C7" s="181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/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83"/>
      <c r="E13" s="83"/>
    </row>
    <row r="14" spans="1:5" ht="16.5" thickBot="1">
      <c r="A14" s="179" t="s">
        <v>5</v>
      </c>
      <c r="B14" s="180"/>
      <c r="C14" s="39">
        <f>SUM(C10:C13)</f>
        <v>2830.7836837090913</v>
      </c>
    </row>
    <row r="17" spans="1:4">
      <c r="A17" s="170" t="s">
        <v>48</v>
      </c>
      <c r="B17" s="170"/>
      <c r="C17" s="170"/>
    </row>
    <row r="18" spans="1:4">
      <c r="A18" s="12"/>
    </row>
    <row r="19" spans="1:4">
      <c r="A19" s="173" t="s">
        <v>49</v>
      </c>
      <c r="B19" s="173"/>
      <c r="C19" s="173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71" t="s">
        <v>5</v>
      </c>
      <c r="B24" s="172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76" t="s">
        <v>54</v>
      </c>
      <c r="B27" s="176"/>
      <c r="C27" s="176"/>
      <c r="D27" s="176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71" t="s">
        <v>64</v>
      </c>
      <c r="B38" s="172"/>
      <c r="C38" s="17">
        <f>SUM(C30:C37)</f>
        <v>0.36800000000000005</v>
      </c>
      <c r="D38" s="38">
        <f t="shared" si="0"/>
        <v>1254.553506827036</v>
      </c>
    </row>
    <row r="41" spans="1:4">
      <c r="A41" s="173" t="s">
        <v>65</v>
      </c>
      <c r="B41" s="173"/>
      <c r="C41" s="173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'GRU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'GRU 12x36 diurno'!C43</f>
        <v>400.74564400000003</v>
      </c>
    </row>
    <row r="46" spans="1:4" ht="16.5" thickBot="1">
      <c r="A46" s="15" t="s">
        <v>41</v>
      </c>
      <c r="B46" s="16" t="s">
        <v>127</v>
      </c>
      <c r="C46" s="132">
        <v>15</v>
      </c>
    </row>
    <row r="47" spans="1:4" ht="16.5" thickBot="1">
      <c r="A47" s="46" t="s">
        <v>42</v>
      </c>
      <c r="B47" s="34" t="s">
        <v>150</v>
      </c>
      <c r="C47" s="25">
        <f>'GRU 12x36 diurno'!C45</f>
        <v>161.0915</v>
      </c>
    </row>
    <row r="48" spans="1:4" ht="16.5" thickBot="1">
      <c r="A48" s="46" t="s">
        <v>43</v>
      </c>
      <c r="B48" s="133" t="s">
        <v>151</v>
      </c>
      <c r="C48" s="132"/>
    </row>
    <row r="49" spans="1:4" ht="16.5" thickBot="1">
      <c r="A49" s="179" t="s">
        <v>5</v>
      </c>
      <c r="B49" s="180"/>
      <c r="C49" s="23">
        <f>SUM(C44:C47)</f>
        <v>618.3035440000001</v>
      </c>
    </row>
    <row r="52" spans="1:4">
      <c r="A52" s="173" t="s">
        <v>69</v>
      </c>
      <c r="B52" s="173"/>
      <c r="C52" s="173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71" t="s">
        <v>5</v>
      </c>
      <c r="B58" s="172"/>
      <c r="C58" s="23">
        <f>SUM(C55:C57)</f>
        <v>2451.1861574088034</v>
      </c>
    </row>
    <row r="59" spans="1:4">
      <c r="A59" s="2"/>
    </row>
    <row r="61" spans="1:4">
      <c r="A61" s="170" t="s">
        <v>71</v>
      </c>
      <c r="B61" s="170"/>
      <c r="C61" s="170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71" t="s">
        <v>5</v>
      </c>
      <c r="B70" s="172"/>
      <c r="C70" s="27">
        <f>SUM(C64:C69)</f>
        <v>7.1075200000000005E-2</v>
      </c>
      <c r="D70" s="23">
        <f>SUM(D64:D69)</f>
        <v>201.19851647636042</v>
      </c>
    </row>
    <row r="73" spans="1:4">
      <c r="A73" s="170" t="s">
        <v>79</v>
      </c>
      <c r="B73" s="170"/>
      <c r="C73" s="170"/>
    </row>
    <row r="76" spans="1:4">
      <c r="A76" s="173" t="s">
        <v>80</v>
      </c>
      <c r="B76" s="173"/>
      <c r="C76" s="173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6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6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6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6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5" t="s">
        <v>47</v>
      </c>
      <c r="C84" s="136">
        <f>'GRU 12x36 diurno'!C82</f>
        <v>0</v>
      </c>
      <c r="D84" s="23">
        <f t="shared" si="2"/>
        <v>0</v>
      </c>
    </row>
    <row r="85" spans="1:5" ht="16.5" thickBot="1">
      <c r="A85" s="171" t="s">
        <v>64</v>
      </c>
      <c r="B85" s="172"/>
      <c r="C85" s="27">
        <f>SUM(C79:C84)</f>
        <v>6.1944444444444448E-2</v>
      </c>
      <c r="D85" s="23">
        <f t="shared" si="2"/>
        <v>175.35132262975762</v>
      </c>
    </row>
    <row r="88" spans="1:5">
      <c r="A88" s="173" t="s">
        <v>86</v>
      </c>
      <c r="B88" s="173"/>
      <c r="C88" s="173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80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80"/>
    </row>
    <row r="92" spans="1:5" ht="16.5" thickBot="1">
      <c r="A92" s="171" t="s">
        <v>5</v>
      </c>
      <c r="B92" s="172"/>
      <c r="C92" s="52">
        <f>C91</f>
        <v>132.78636421818183</v>
      </c>
      <c r="E92" s="80"/>
    </row>
    <row r="93" spans="1:5">
      <c r="E93" s="80">
        <f>E90/220</f>
        <v>10.905581818181819</v>
      </c>
    </row>
    <row r="94" spans="1:5">
      <c r="E94" s="80">
        <f>E93*1.6</f>
        <v>17.448930909090912</v>
      </c>
    </row>
    <row r="95" spans="1:5">
      <c r="A95" s="173" t="s">
        <v>89</v>
      </c>
      <c r="B95" s="173"/>
      <c r="C95" s="173"/>
      <c r="E95" s="80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71" t="s">
        <v>5</v>
      </c>
      <c r="B100" s="172"/>
      <c r="C100" s="39">
        <f>C98+C99</f>
        <v>308.13768684793945</v>
      </c>
    </row>
    <row r="103" spans="1:3">
      <c r="A103" s="170" t="s">
        <v>91</v>
      </c>
      <c r="B103" s="170"/>
      <c r="C103" s="170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77">
        <f>'Planilha de Apoio - GRU'!C47</f>
        <v>103.33333333333333</v>
      </c>
    </row>
    <row r="107" spans="1:3" ht="16.5" thickBot="1">
      <c r="A107" s="15" t="s">
        <v>40</v>
      </c>
      <c r="B107" s="16" t="s">
        <v>93</v>
      </c>
      <c r="C107" s="77">
        <f>'Planilha de Apoio - GRU'!D35</f>
        <v>72.938749999999999</v>
      </c>
    </row>
    <row r="108" spans="1:3" ht="16.5" thickBot="1">
      <c r="A108" s="15" t="s">
        <v>41</v>
      </c>
      <c r="B108" s="78" t="s">
        <v>152</v>
      </c>
      <c r="C108" s="77"/>
    </row>
    <row r="109" spans="1:3" ht="16.5" thickBot="1">
      <c r="A109" s="15" t="s">
        <v>42</v>
      </c>
      <c r="B109" s="78" t="s">
        <v>152</v>
      </c>
      <c r="C109" s="77"/>
    </row>
    <row r="110" spans="1:3" ht="16.5" thickBot="1">
      <c r="A110" s="171" t="s">
        <v>64</v>
      </c>
      <c r="B110" s="172"/>
      <c r="C110" s="23">
        <f>SUM(C106:C109)</f>
        <v>176.27208333333334</v>
      </c>
    </row>
    <row r="113" spans="1:4">
      <c r="A113" s="170" t="s">
        <v>94</v>
      </c>
      <c r="B113" s="170"/>
      <c r="C113" s="170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31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1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5" thickBot="1">
      <c r="A124" s="174" t="s">
        <v>64</v>
      </c>
      <c r="B124" s="175"/>
      <c r="C124" s="44">
        <f>C116+C117+C119+C122+C123</f>
        <v>0.28650000000000003</v>
      </c>
      <c r="D124" s="45">
        <f>D116+D117+D119+D122+D123</f>
        <v>1877.7879715764861</v>
      </c>
    </row>
    <row r="127" spans="1:4">
      <c r="A127" s="170" t="s">
        <v>95</v>
      </c>
      <c r="B127" s="170"/>
      <c r="C127" s="170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>
      <c r="A135" s="171" t="s">
        <v>97</v>
      </c>
      <c r="B135" s="172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>
      <c r="A137" s="168" t="s">
        <v>99</v>
      </c>
      <c r="B137" s="169"/>
      <c r="C137" s="49">
        <f>C135+C136</f>
        <v>7845.3660993520134</v>
      </c>
    </row>
    <row r="138" spans="1:3" ht="16.5" customHeight="1">
      <c r="A138" s="165" t="s">
        <v>118</v>
      </c>
      <c r="B138" s="166"/>
      <c r="C138" s="51">
        <v>2</v>
      </c>
    </row>
    <row r="139" spans="1:3" ht="16.5" thickBot="1">
      <c r="A139" s="167" t="s">
        <v>119</v>
      </c>
      <c r="B139" s="167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28" workbookViewId="0">
      <selection activeCell="C38" sqref="C38:C43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185" t="s">
        <v>13</v>
      </c>
      <c r="B3" s="186"/>
      <c r="C3" s="186"/>
      <c r="D3" s="186"/>
      <c r="E3" s="187"/>
    </row>
    <row r="4" spans="1:5" ht="16.5" thickBot="1">
      <c r="A4" s="185" t="s">
        <v>158</v>
      </c>
      <c r="B4" s="186"/>
      <c r="C4" s="186"/>
      <c r="D4" s="186"/>
      <c r="E4" s="187"/>
    </row>
    <row r="5" spans="1:5" ht="16.5" thickBot="1">
      <c r="A5" s="96" t="s">
        <v>103</v>
      </c>
      <c r="B5" s="97" t="s">
        <v>9</v>
      </c>
      <c r="C5" s="97" t="s">
        <v>10</v>
      </c>
      <c r="D5" s="98" t="s">
        <v>12</v>
      </c>
      <c r="E5" s="99" t="s">
        <v>11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185" t="s">
        <v>17</v>
      </c>
      <c r="B8" s="186"/>
      <c r="C8" s="186"/>
      <c r="D8" s="186"/>
      <c r="E8" s="187"/>
    </row>
    <row r="9" spans="1:5" ht="16.5" thickBot="1">
      <c r="A9" s="96" t="s">
        <v>2</v>
      </c>
      <c r="B9" s="97" t="s">
        <v>0</v>
      </c>
      <c r="C9" s="97" t="s">
        <v>14</v>
      </c>
      <c r="D9" s="97" t="s">
        <v>1</v>
      </c>
      <c r="E9" s="99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100">
        <f t="shared" ref="E10" si="1">B10*C10*D10</f>
        <v>110.7336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8" t="s">
        <v>168</v>
      </c>
      <c r="B12" s="189"/>
      <c r="C12" s="189"/>
      <c r="D12" s="190"/>
      <c r="E12" s="103"/>
    </row>
    <row r="13" spans="1:5" ht="16.5" thickBot="1">
      <c r="A13" s="96" t="s">
        <v>2</v>
      </c>
      <c r="B13" s="97" t="s">
        <v>11</v>
      </c>
      <c r="C13" s="97" t="s">
        <v>16</v>
      </c>
      <c r="D13" s="99" t="s">
        <v>18</v>
      </c>
      <c r="E13" s="103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4">
        <f>B14-C14</f>
        <v>41.466400000000021</v>
      </c>
      <c r="E14" s="105"/>
    </row>
    <row r="15" spans="1:5" ht="16.5" thickBot="1">
      <c r="C15" s="106"/>
      <c r="D15" s="104"/>
    </row>
    <row r="16" spans="1:5" ht="15.75" thickBot="1"/>
    <row r="17" spans="1:5" ht="16.5" thickBot="1">
      <c r="A17" s="188" t="s">
        <v>19</v>
      </c>
      <c r="B17" s="189"/>
      <c r="C17" s="189"/>
      <c r="D17" s="190"/>
    </row>
    <row r="18" spans="1:5" ht="16.5" thickBot="1">
      <c r="A18" s="188" t="s">
        <v>158</v>
      </c>
      <c r="B18" s="189"/>
      <c r="C18" s="189"/>
      <c r="D18" s="190"/>
    </row>
    <row r="19" spans="1:5" ht="16.5" thickBot="1">
      <c r="A19" s="107" t="s">
        <v>2</v>
      </c>
      <c r="B19" s="108" t="s">
        <v>20</v>
      </c>
      <c r="C19" s="109" t="s">
        <v>12</v>
      </c>
      <c r="D19" s="110" t="s">
        <v>3</v>
      </c>
    </row>
    <row r="20" spans="1:5" ht="16.5" thickBot="1">
      <c r="A20" s="3"/>
      <c r="B20" s="5">
        <v>32.11</v>
      </c>
      <c r="C20" s="48">
        <v>15.22</v>
      </c>
      <c r="D20" s="100">
        <f>(B20*C20)</f>
        <v>488.71420000000001</v>
      </c>
      <c r="E20" s="111"/>
    </row>
    <row r="21" spans="1:5" ht="16.5" thickBot="1">
      <c r="A21" s="191" t="s">
        <v>117</v>
      </c>
      <c r="B21" s="193"/>
      <c r="C21" s="4">
        <v>0.18</v>
      </c>
      <c r="D21" s="100">
        <f>((B20*C20)*C21)</f>
        <v>87.968555999999992</v>
      </c>
    </row>
    <row r="22" spans="1:5" ht="15.75">
      <c r="A22" s="191" t="s">
        <v>163</v>
      </c>
      <c r="B22" s="192"/>
      <c r="C22" s="193"/>
      <c r="D22" s="112">
        <f>D20-D21</f>
        <v>400.74564400000003</v>
      </c>
    </row>
    <row r="23" spans="1:5" ht="15.75">
      <c r="A23" s="87"/>
      <c r="B23" s="113"/>
      <c r="C23" s="88"/>
      <c r="D23" s="114"/>
    </row>
    <row r="24" spans="1:5" ht="16.5" thickBot="1">
      <c r="A24" s="194" t="s">
        <v>128</v>
      </c>
      <c r="B24" s="195"/>
      <c r="C24" s="195"/>
      <c r="D24" s="196"/>
    </row>
    <row r="25" spans="1:5" ht="16.5" thickBot="1">
      <c r="A25" s="107" t="s">
        <v>2</v>
      </c>
      <c r="B25" s="108" t="s">
        <v>113</v>
      </c>
      <c r="C25" s="109" t="s">
        <v>115</v>
      </c>
      <c r="D25" s="110" t="s">
        <v>3</v>
      </c>
      <c r="E25" s="111"/>
    </row>
    <row r="26" spans="1:5" ht="15.75">
      <c r="A26" s="3"/>
      <c r="B26" s="5">
        <v>169.57</v>
      </c>
      <c r="C26" s="48">
        <v>0.05</v>
      </c>
      <c r="D26" s="100">
        <f>B26-(B26*C26)</f>
        <v>161.0915</v>
      </c>
    </row>
    <row r="27" spans="1:5" ht="15.75">
      <c r="A27" s="200" t="s">
        <v>120</v>
      </c>
      <c r="B27" s="200"/>
      <c r="C27" s="200"/>
      <c r="D27" s="200"/>
    </row>
    <row r="28" spans="1:5" ht="15.75">
      <c r="A28" s="200" t="s">
        <v>126</v>
      </c>
      <c r="B28" s="200"/>
      <c r="C28" s="200"/>
      <c r="D28" s="200"/>
    </row>
    <row r="29" spans="1:5" ht="15.75">
      <c r="A29" s="115" t="s">
        <v>2</v>
      </c>
      <c r="B29" s="115" t="s">
        <v>3</v>
      </c>
      <c r="C29" s="116" t="s">
        <v>113</v>
      </c>
      <c r="D29" s="115" t="s">
        <v>155</v>
      </c>
    </row>
    <row r="30" spans="1:5">
      <c r="A30" s="117" t="s">
        <v>121</v>
      </c>
      <c r="B30" s="138">
        <v>120</v>
      </c>
      <c r="C30" s="117">
        <f>B30/12</f>
        <v>10</v>
      </c>
      <c r="D30" s="117">
        <f>C30/2</f>
        <v>5</v>
      </c>
    </row>
    <row r="31" spans="1:5">
      <c r="A31" s="117" t="s">
        <v>122</v>
      </c>
      <c r="B31" s="138">
        <v>34.64</v>
      </c>
      <c r="C31" s="117">
        <f t="shared" ref="C31:C34" si="2">B31/12</f>
        <v>2.8866666666666667</v>
      </c>
      <c r="D31" s="117">
        <f t="shared" ref="D31:D34" si="3">C31/2</f>
        <v>1.4433333333333334</v>
      </c>
    </row>
    <row r="32" spans="1:5">
      <c r="A32" s="117" t="s">
        <v>123</v>
      </c>
      <c r="B32" s="138">
        <v>15.89</v>
      </c>
      <c r="C32" s="117">
        <f t="shared" si="2"/>
        <v>1.3241666666666667</v>
      </c>
      <c r="D32" s="117">
        <f t="shared" si="3"/>
        <v>0.66208333333333336</v>
      </c>
    </row>
    <row r="33" spans="1:4">
      <c r="A33" s="117" t="s">
        <v>124</v>
      </c>
      <c r="B33" s="138">
        <v>80</v>
      </c>
      <c r="C33" s="117">
        <f t="shared" si="2"/>
        <v>6.666666666666667</v>
      </c>
      <c r="D33" s="117">
        <f t="shared" si="3"/>
        <v>3.3333333333333335</v>
      </c>
    </row>
    <row r="34" spans="1:4">
      <c r="A34" s="117" t="s">
        <v>154</v>
      </c>
      <c r="B34" s="138">
        <v>1500</v>
      </c>
      <c r="C34" s="117">
        <f t="shared" si="2"/>
        <v>125</v>
      </c>
      <c r="D34" s="117">
        <f t="shared" si="3"/>
        <v>62.5</v>
      </c>
    </row>
    <row r="35" spans="1:4">
      <c r="A35" s="201" t="s">
        <v>5</v>
      </c>
      <c r="B35" s="202"/>
      <c r="C35" s="203"/>
      <c r="D35" s="117">
        <f>SUM(D30:D34)</f>
        <v>72.938749999999999</v>
      </c>
    </row>
    <row r="36" spans="1:4" ht="16.5" thickBot="1">
      <c r="A36" s="204" t="s">
        <v>156</v>
      </c>
      <c r="B36" s="205"/>
      <c r="C36" s="205"/>
      <c r="D36" s="206"/>
    </row>
    <row r="37" spans="1:4" ht="16.5" thickBot="1">
      <c r="A37" s="118" t="s">
        <v>27</v>
      </c>
      <c r="B37" s="119" t="s">
        <v>28</v>
      </c>
      <c r="C37" s="119" t="s">
        <v>29</v>
      </c>
      <c r="D37" s="120" t="s">
        <v>3</v>
      </c>
    </row>
    <row r="38" spans="1:4" ht="16.5" thickBot="1">
      <c r="A38" s="6" t="s">
        <v>30</v>
      </c>
      <c r="B38" s="7">
        <v>4</v>
      </c>
      <c r="C38" s="139">
        <v>65</v>
      </c>
      <c r="D38" s="79">
        <f>C38*B38</f>
        <v>260</v>
      </c>
    </row>
    <row r="39" spans="1:4" ht="16.5" thickBot="1">
      <c r="A39" s="8" t="s">
        <v>31</v>
      </c>
      <c r="B39" s="9">
        <v>6</v>
      </c>
      <c r="C39" s="139">
        <v>58</v>
      </c>
      <c r="D39" s="79">
        <f t="shared" ref="D39:D43" si="4">C39*B39</f>
        <v>348</v>
      </c>
    </row>
    <row r="40" spans="1:4" ht="16.5" thickBot="1">
      <c r="A40" s="8" t="s">
        <v>153</v>
      </c>
      <c r="B40" s="9">
        <v>4</v>
      </c>
      <c r="C40" s="139">
        <v>60</v>
      </c>
      <c r="D40" s="79">
        <f t="shared" si="4"/>
        <v>240</v>
      </c>
    </row>
    <row r="41" spans="1:4" ht="16.5" thickBot="1">
      <c r="A41" s="8" t="s">
        <v>125</v>
      </c>
      <c r="B41" s="9">
        <v>6</v>
      </c>
      <c r="C41" s="139">
        <v>12</v>
      </c>
      <c r="D41" s="79">
        <f t="shared" si="4"/>
        <v>72</v>
      </c>
    </row>
    <row r="42" spans="1:4" ht="16.5" thickBot="1">
      <c r="A42" s="8" t="s">
        <v>116</v>
      </c>
      <c r="B42" s="9">
        <v>2</v>
      </c>
      <c r="C42" s="139">
        <v>120</v>
      </c>
      <c r="D42" s="79">
        <f t="shared" si="4"/>
        <v>240</v>
      </c>
    </row>
    <row r="43" spans="1:4" ht="16.5" thickBot="1">
      <c r="A43" s="8" t="s">
        <v>112</v>
      </c>
      <c r="B43" s="9">
        <v>2</v>
      </c>
      <c r="C43" s="139">
        <v>40</v>
      </c>
      <c r="D43" s="79">
        <f t="shared" si="4"/>
        <v>80</v>
      </c>
    </row>
    <row r="44" spans="1:4" ht="16.5" thickBot="1">
      <c r="A44" s="197" t="s">
        <v>32</v>
      </c>
      <c r="B44" s="198"/>
      <c r="C44" s="199"/>
      <c r="D44" s="121"/>
    </row>
    <row r="45" spans="1:4" ht="16.5" thickBot="1">
      <c r="A45" s="197" t="s">
        <v>33</v>
      </c>
      <c r="B45" s="198"/>
      <c r="C45" s="199"/>
      <c r="D45" s="122"/>
    </row>
    <row r="46" spans="1:4" ht="16.5" thickBot="1">
      <c r="A46" s="123" t="s">
        <v>2</v>
      </c>
      <c r="B46" s="124" t="s">
        <v>21</v>
      </c>
      <c r="C46" s="125" t="s">
        <v>34</v>
      </c>
      <c r="D46" s="122"/>
    </row>
    <row r="47" spans="1:4" ht="15.75">
      <c r="A47" s="3"/>
      <c r="B47" s="11">
        <f>SUM(D38:D43)</f>
        <v>1240</v>
      </c>
      <c r="C47" s="126">
        <f>B47/12</f>
        <v>103.33333333333333</v>
      </c>
      <c r="D47" s="10"/>
    </row>
  </sheetData>
  <sheetProtection password="F668" sheet="1" objects="1" scenarios="1"/>
  <mergeCells count="15">
    <mergeCell ref="A24:D24"/>
    <mergeCell ref="A17:D17"/>
    <mergeCell ref="A18:D18"/>
    <mergeCell ref="A21:B21"/>
    <mergeCell ref="A45:C45"/>
    <mergeCell ref="A27:D27"/>
    <mergeCell ref="A28:D28"/>
    <mergeCell ref="A35:C35"/>
    <mergeCell ref="A36:D36"/>
    <mergeCell ref="A44:C44"/>
    <mergeCell ref="A3:E3"/>
    <mergeCell ref="A4:E4"/>
    <mergeCell ref="A8:E8"/>
    <mergeCell ref="A12:D12"/>
    <mergeCell ref="A22:C2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7"/>
  <sheetViews>
    <sheetView topLeftCell="A88" workbookViewId="0">
      <selection activeCell="B106" sqref="B106:C10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100</v>
      </c>
      <c r="B1" s="178"/>
      <c r="C1" s="178"/>
      <c r="D1" s="178"/>
    </row>
    <row r="2" spans="1:5" ht="23.25">
      <c r="A2" s="178" t="s">
        <v>101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109</v>
      </c>
      <c r="B4" s="177" t="s">
        <v>176</v>
      </c>
      <c r="C4" s="177"/>
    </row>
    <row r="5" spans="1:5">
      <c r="A5" s="32" t="s">
        <v>110</v>
      </c>
      <c r="B5" s="177" t="s">
        <v>149</v>
      </c>
      <c r="C5" s="177"/>
      <c r="E5" s="53"/>
    </row>
    <row r="6" spans="1:5">
      <c r="A6" s="32"/>
      <c r="B6" s="177"/>
      <c r="C6" s="177"/>
    </row>
    <row r="7" spans="1:5">
      <c r="A7" s="181" t="s">
        <v>35</v>
      </c>
      <c r="B7" s="181"/>
      <c r="C7" s="18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79" t="s">
        <v>5</v>
      </c>
      <c r="B12" s="180"/>
      <c r="C12" s="39">
        <f>SUM(C10:C11)</f>
        <v>2399.2280000000001</v>
      </c>
    </row>
    <row r="15" spans="1:5">
      <c r="A15" s="170" t="s">
        <v>48</v>
      </c>
      <c r="B15" s="170"/>
      <c r="C15" s="170"/>
    </row>
    <row r="16" spans="1:5">
      <c r="A16" s="12"/>
    </row>
    <row r="17" spans="1:4">
      <c r="A17" s="173" t="s">
        <v>49</v>
      </c>
      <c r="B17" s="173"/>
      <c r="C17" s="173"/>
    </row>
    <row r="18" spans="1:4" ht="16.5" thickBot="1"/>
    <row r="19" spans="1:4" ht="16.5" thickBot="1">
      <c r="A19" s="13" t="s">
        <v>50</v>
      </c>
      <c r="B19" s="55" t="s">
        <v>51</v>
      </c>
      <c r="C19" s="55" t="s">
        <v>57</v>
      </c>
      <c r="D19" s="55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71" t="s">
        <v>5</v>
      </c>
      <c r="B22" s="172"/>
      <c r="C22" s="40">
        <f>SUM(C20:C21)</f>
        <v>0.20429999999999998</v>
      </c>
      <c r="D22" s="41">
        <f>C$12*C22</f>
        <v>490.16228039999999</v>
      </c>
    </row>
    <row r="25" spans="1:4">
      <c r="A25" s="176" t="s">
        <v>54</v>
      </c>
      <c r="B25" s="176"/>
      <c r="C25" s="176"/>
      <c r="D25" s="176"/>
    </row>
    <row r="26" spans="1:4" ht="16.5" thickBot="1"/>
    <row r="27" spans="1:4" ht="16.5" thickBot="1">
      <c r="A27" s="13" t="s">
        <v>55</v>
      </c>
      <c r="B27" s="55" t="s">
        <v>56</v>
      </c>
      <c r="C27" s="55" t="s">
        <v>57</v>
      </c>
      <c r="D27" s="55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0">
        <f>'GRU 12x36 diurno'!C30</f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71" t="s">
        <v>64</v>
      </c>
      <c r="B36" s="172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73" t="s">
        <v>65</v>
      </c>
      <c r="B39" s="173"/>
      <c r="C39" s="173"/>
    </row>
    <row r="40" spans="1:5" ht="16.5" thickBot="1"/>
    <row r="41" spans="1:5" ht="16.5" thickBot="1">
      <c r="A41" s="13" t="s">
        <v>66</v>
      </c>
      <c r="B41" s="55" t="s">
        <v>67</v>
      </c>
      <c r="C41" s="55" t="s">
        <v>37</v>
      </c>
    </row>
    <row r="42" spans="1:5" ht="16.5" thickBot="1">
      <c r="A42" s="15" t="s">
        <v>38</v>
      </c>
      <c r="B42" s="16" t="s">
        <v>68</v>
      </c>
      <c r="C42" s="25">
        <f>'Planilha de Apoio SMP'!D14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SMP'!D34</f>
        <v>400.74564400000003</v>
      </c>
    </row>
    <row r="44" spans="1:5" ht="16.5" thickBot="1">
      <c r="A44" s="15" t="s">
        <v>41</v>
      </c>
      <c r="B44" s="16" t="s">
        <v>127</v>
      </c>
      <c r="C44" s="132">
        <v>15</v>
      </c>
    </row>
    <row r="45" spans="1:5" ht="16.5" thickBot="1">
      <c r="A45" s="46" t="s">
        <v>42</v>
      </c>
      <c r="B45" s="34" t="s">
        <v>150</v>
      </c>
      <c r="C45" s="23">
        <f>'Planilha de Apoio SMP'!D45</f>
        <v>161.0915</v>
      </c>
    </row>
    <row r="46" spans="1:5" ht="16.5" thickBot="1">
      <c r="A46" s="46" t="s">
        <v>43</v>
      </c>
      <c r="B46" s="133" t="s">
        <v>151</v>
      </c>
      <c r="C46" s="132"/>
    </row>
    <row r="47" spans="1:5" ht="16.5" thickBot="1">
      <c r="A47" s="179" t="s">
        <v>5</v>
      </c>
      <c r="B47" s="180"/>
      <c r="C47" s="23">
        <f>SUM(C42:C45)</f>
        <v>618.3035440000001</v>
      </c>
    </row>
    <row r="50" spans="1:4">
      <c r="A50" s="173" t="s">
        <v>69</v>
      </c>
      <c r="B50" s="173"/>
      <c r="C50" s="173"/>
    </row>
    <row r="51" spans="1:4" ht="16.5" thickBot="1"/>
    <row r="52" spans="1:4" ht="16.5" thickBot="1">
      <c r="A52" s="13">
        <v>2</v>
      </c>
      <c r="B52" s="55" t="s">
        <v>70</v>
      </c>
      <c r="C52" s="55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71" t="s">
        <v>5</v>
      </c>
      <c r="B56" s="172"/>
      <c r="C56" s="23">
        <f>SUM(C53:C55)</f>
        <v>2171.7614475872006</v>
      </c>
    </row>
    <row r="57" spans="1:4">
      <c r="A57" s="2"/>
    </row>
    <row r="59" spans="1:4">
      <c r="A59" s="170" t="s">
        <v>71</v>
      </c>
      <c r="B59" s="170"/>
      <c r="C59" s="170"/>
    </row>
    <row r="60" spans="1:4" ht="16.5" thickBot="1"/>
    <row r="61" spans="1:4" ht="16.5" thickBot="1">
      <c r="A61" s="13">
        <v>3</v>
      </c>
      <c r="B61" s="55" t="s">
        <v>72</v>
      </c>
      <c r="C61" s="55" t="s">
        <v>57</v>
      </c>
      <c r="D61" s="55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71" t="s">
        <v>5</v>
      </c>
      <c r="B68" s="172"/>
      <c r="C68" s="27">
        <f>SUM(C62:C67)</f>
        <v>7.1075200000000005E-2</v>
      </c>
      <c r="D68" s="23">
        <f>SUM(D62:D67)</f>
        <v>170.52560994560002</v>
      </c>
    </row>
    <row r="71" spans="1:4">
      <c r="A71" s="170" t="s">
        <v>79</v>
      </c>
      <c r="B71" s="170"/>
      <c r="C71" s="170"/>
    </row>
    <row r="74" spans="1:4">
      <c r="A74" s="173" t="s">
        <v>80</v>
      </c>
      <c r="B74" s="173"/>
      <c r="C74" s="173"/>
    </row>
    <row r="75" spans="1:4" ht="16.5" thickBot="1">
      <c r="A75" s="12"/>
    </row>
    <row r="76" spans="1:4" ht="16.5" thickBot="1">
      <c r="A76" s="13" t="s">
        <v>81</v>
      </c>
      <c r="B76" s="55" t="s">
        <v>82</v>
      </c>
      <c r="C76" s="55" t="s">
        <v>57</v>
      </c>
      <c r="D76" s="55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4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4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4">
        <v>0.01</v>
      </c>
      <c r="D80" s="23">
        <f t="shared" si="1"/>
        <v>23.992280000000001</v>
      </c>
    </row>
    <row r="81" spans="1:7" ht="16.5" thickBot="1">
      <c r="A81" s="15" t="s">
        <v>43</v>
      </c>
      <c r="B81" s="16" t="s">
        <v>85</v>
      </c>
      <c r="C81" s="134">
        <v>0.01</v>
      </c>
      <c r="D81" s="23">
        <f t="shared" si="1"/>
        <v>23.992280000000001</v>
      </c>
    </row>
    <row r="82" spans="1:7" ht="16.5" thickBot="1">
      <c r="A82" s="15" t="s">
        <v>45</v>
      </c>
      <c r="B82" s="135" t="s">
        <v>47</v>
      </c>
      <c r="C82" s="134">
        <v>0</v>
      </c>
      <c r="D82" s="23">
        <f t="shared" si="1"/>
        <v>0</v>
      </c>
    </row>
    <row r="83" spans="1:7" ht="16.5" thickBot="1">
      <c r="A83" s="171" t="s">
        <v>64</v>
      </c>
      <c r="B83" s="172"/>
      <c r="C83" s="27">
        <f>SUM(C77:C82)</f>
        <v>6.1944444444444448E-2</v>
      </c>
      <c r="D83" s="23">
        <f t="shared" si="1"/>
        <v>148.61884555555557</v>
      </c>
    </row>
    <row r="84" spans="1:7">
      <c r="C84" s="53">
        <f>C22+C36+C68+C83+E36</f>
        <v>0.78050204444444449</v>
      </c>
    </row>
    <row r="86" spans="1:7">
      <c r="A86" s="173" t="s">
        <v>86</v>
      </c>
      <c r="B86" s="173"/>
      <c r="C86" s="173"/>
      <c r="F86" s="83"/>
      <c r="G86" s="83"/>
    </row>
    <row r="87" spans="1:7" ht="16.5" thickBot="1">
      <c r="A87" s="12"/>
      <c r="F87" s="83"/>
      <c r="G87" s="83"/>
    </row>
    <row r="88" spans="1:7" ht="16.5" thickBot="1">
      <c r="A88" s="13" t="s">
        <v>87</v>
      </c>
      <c r="B88" s="55" t="s">
        <v>129</v>
      </c>
      <c r="C88" s="55" t="s">
        <v>37</v>
      </c>
      <c r="F88" s="80">
        <f>C10+C11</f>
        <v>2399.2280000000001</v>
      </c>
      <c r="G88" s="83"/>
    </row>
    <row r="89" spans="1:7" ht="16.5" thickBot="1">
      <c r="A89" s="15" t="s">
        <v>38</v>
      </c>
      <c r="B89" s="16" t="s">
        <v>102</v>
      </c>
      <c r="C89" s="52">
        <f>F91*0.5</f>
        <v>132.78636421818183</v>
      </c>
      <c r="F89" s="80">
        <f>F88/220</f>
        <v>10.905581818181819</v>
      </c>
      <c r="G89" s="83"/>
    </row>
    <row r="90" spans="1:7" ht="16.5" thickBot="1">
      <c r="A90" s="171" t="s">
        <v>5</v>
      </c>
      <c r="B90" s="172"/>
      <c r="C90" s="52">
        <f>C89</f>
        <v>132.78636421818183</v>
      </c>
      <c r="F90" s="80">
        <f>F89*1.6</f>
        <v>17.448930909090912</v>
      </c>
      <c r="G90" s="83"/>
    </row>
    <row r="91" spans="1:7">
      <c r="F91" s="80">
        <f>F90*15.22</f>
        <v>265.57272843636366</v>
      </c>
      <c r="G91" s="83"/>
    </row>
    <row r="92" spans="1:7">
      <c r="F92" s="83"/>
      <c r="G92" s="83"/>
    </row>
    <row r="93" spans="1:7">
      <c r="A93" s="173" t="s">
        <v>89</v>
      </c>
      <c r="B93" s="173"/>
      <c r="C93" s="173"/>
      <c r="F93" s="83"/>
      <c r="G93" s="83"/>
    </row>
    <row r="94" spans="1:7" ht="16.5" thickBot="1">
      <c r="A94" s="12"/>
    </row>
    <row r="95" spans="1:7" ht="16.5" thickBot="1">
      <c r="A95" s="13">
        <v>4</v>
      </c>
      <c r="B95" s="55" t="s">
        <v>90</v>
      </c>
      <c r="C95" s="55" t="s">
        <v>37</v>
      </c>
    </row>
    <row r="96" spans="1:7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71" t="s">
        <v>5</v>
      </c>
      <c r="B98" s="172"/>
      <c r="C98" s="39">
        <f>C96+C97</f>
        <v>281.4052097737374</v>
      </c>
    </row>
    <row r="101" spans="1:3">
      <c r="A101" s="170" t="s">
        <v>91</v>
      </c>
      <c r="B101" s="170"/>
      <c r="C101" s="170"/>
    </row>
    <row r="102" spans="1:3" ht="16.5" thickBot="1"/>
    <row r="103" spans="1:3" ht="16.5" thickBot="1">
      <c r="A103" s="13">
        <v>5</v>
      </c>
      <c r="B103" s="19" t="s">
        <v>22</v>
      </c>
      <c r="C103" s="55" t="s">
        <v>37</v>
      </c>
    </row>
    <row r="104" spans="1:3" ht="16.5" thickBot="1">
      <c r="A104" s="15" t="s">
        <v>38</v>
      </c>
      <c r="B104" s="16" t="s">
        <v>92</v>
      </c>
      <c r="C104" s="132">
        <f>'Planilha de Apoio SMP'!C66</f>
        <v>103.33333333333333</v>
      </c>
    </row>
    <row r="105" spans="1:3" ht="16.5" thickBot="1">
      <c r="A105" s="15" t="s">
        <v>40</v>
      </c>
      <c r="B105" s="16" t="s">
        <v>93</v>
      </c>
      <c r="C105" s="132">
        <f>'Planilha de Apoio SMP'!D54</f>
        <v>72.938749999999999</v>
      </c>
    </row>
    <row r="106" spans="1:3" ht="16.5" thickBot="1">
      <c r="A106" s="15" t="s">
        <v>41</v>
      </c>
      <c r="B106" s="135" t="s">
        <v>152</v>
      </c>
      <c r="C106" s="132"/>
    </row>
    <row r="107" spans="1:3" ht="16.5" thickBot="1">
      <c r="A107" s="15" t="s">
        <v>42</v>
      </c>
      <c r="B107" s="135" t="s">
        <v>152</v>
      </c>
      <c r="C107" s="132"/>
    </row>
    <row r="108" spans="1:3" ht="16.5" thickBot="1">
      <c r="A108" s="171" t="s">
        <v>64</v>
      </c>
      <c r="B108" s="172"/>
      <c r="C108" s="23">
        <f>SUM(C104:C107)</f>
        <v>176.27208333333334</v>
      </c>
    </row>
    <row r="111" spans="1:3">
      <c r="A111" s="170" t="s">
        <v>94</v>
      </c>
      <c r="B111" s="170"/>
      <c r="C111" s="170"/>
    </row>
    <row r="112" spans="1:3" ht="16.5" thickBot="1"/>
    <row r="113" spans="1:4" ht="16.5" thickBot="1">
      <c r="A113" s="13">
        <v>6</v>
      </c>
      <c r="B113" s="19" t="s">
        <v>23</v>
      </c>
      <c r="C113" s="55" t="s">
        <v>57</v>
      </c>
      <c r="D113" s="55" t="s">
        <v>37</v>
      </c>
    </row>
    <row r="114" spans="1:4" ht="16.5" thickBot="1">
      <c r="A114" s="15" t="s">
        <v>38</v>
      </c>
      <c r="B114" s="43" t="s">
        <v>24</v>
      </c>
      <c r="C114" s="131">
        <f>'GRU 12x36 diurno'!C114</f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1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74" t="s">
        <v>64</v>
      </c>
      <c r="B122" s="175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70" t="s">
        <v>95</v>
      </c>
      <c r="B125" s="170"/>
      <c r="C125" s="170"/>
    </row>
    <row r="126" spans="1:4" ht="16.5" thickBot="1"/>
    <row r="127" spans="1:4" ht="16.5" thickBot="1">
      <c r="A127" s="13"/>
      <c r="B127" s="55" t="s">
        <v>96</v>
      </c>
      <c r="C127" s="55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thickBot="1">
      <c r="A133" s="171" t="s">
        <v>97</v>
      </c>
      <c r="B133" s="172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>
      <c r="A135" s="168" t="s">
        <v>99</v>
      </c>
      <c r="B135" s="169"/>
      <c r="C135" s="49">
        <f>C133+C134</f>
        <v>6646.4655293257401</v>
      </c>
    </row>
    <row r="136" spans="1:3">
      <c r="A136" s="165" t="s">
        <v>118</v>
      </c>
      <c r="B136" s="166"/>
      <c r="C136" s="51">
        <v>2</v>
      </c>
    </row>
    <row r="137" spans="1:3" ht="16.5" thickBot="1">
      <c r="A137" s="167" t="s">
        <v>119</v>
      </c>
      <c r="B137" s="167"/>
      <c r="C137" s="50">
        <f>C135*C136</f>
        <v>13292.93105865148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9"/>
  <sheetViews>
    <sheetView topLeftCell="A127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8" t="s">
        <v>100</v>
      </c>
      <c r="B1" s="178"/>
      <c r="C1" s="178"/>
      <c r="D1" s="178"/>
    </row>
    <row r="2" spans="1:5" ht="23.25">
      <c r="A2" s="178" t="s">
        <v>101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109</v>
      </c>
      <c r="B4" s="183" t="s">
        <v>176</v>
      </c>
      <c r="C4" s="184"/>
    </row>
    <row r="5" spans="1:5">
      <c r="A5" s="32" t="s">
        <v>110</v>
      </c>
      <c r="B5" s="183" t="s">
        <v>157</v>
      </c>
      <c r="C5" s="184"/>
      <c r="E5" s="53"/>
    </row>
    <row r="6" spans="1:5">
      <c r="A6" s="32"/>
      <c r="B6" s="183"/>
      <c r="C6" s="184"/>
    </row>
    <row r="7" spans="1:5">
      <c r="A7" s="181" t="s">
        <v>35</v>
      </c>
      <c r="B7" s="181"/>
      <c r="C7" s="18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/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E13" s="83"/>
    </row>
    <row r="14" spans="1:5" ht="16.5" thickBot="1">
      <c r="A14" s="179" t="s">
        <v>5</v>
      </c>
      <c r="B14" s="180"/>
      <c r="C14" s="39">
        <f>SUM(C10:C13)</f>
        <v>2830.7836837090913</v>
      </c>
    </row>
    <row r="17" spans="1:4">
      <c r="A17" s="170" t="s">
        <v>48</v>
      </c>
      <c r="B17" s="170"/>
      <c r="C17" s="170"/>
    </row>
    <row r="18" spans="1:4">
      <c r="A18" s="12"/>
    </row>
    <row r="19" spans="1:4">
      <c r="A19" s="173" t="s">
        <v>49</v>
      </c>
      <c r="B19" s="173"/>
      <c r="C19" s="173"/>
    </row>
    <row r="20" spans="1:4" ht="16.5" thickBot="1"/>
    <row r="21" spans="1:4" ht="16.5" thickBot="1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71" t="s">
        <v>5</v>
      </c>
      <c r="B24" s="172"/>
      <c r="C24" s="40">
        <f>SUM(C22:C23)</f>
        <v>0.20429999999999998</v>
      </c>
      <c r="D24" s="41">
        <f>C$14*C24</f>
        <v>578.32910658176729</v>
      </c>
    </row>
    <row r="27" spans="1:4">
      <c r="A27" s="176" t="s">
        <v>54</v>
      </c>
      <c r="B27" s="176"/>
      <c r="C27" s="176"/>
      <c r="D27" s="176"/>
    </row>
    <row r="28" spans="1:4" ht="16.5" thickBot="1"/>
    <row r="29" spans="1:4" ht="16.5" thickBot="1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71" t="s">
        <v>64</v>
      </c>
      <c r="B38" s="172"/>
      <c r="C38" s="17">
        <f>SUM(C30:C37)</f>
        <v>0.36800000000000005</v>
      </c>
      <c r="D38" s="38">
        <f t="shared" si="0"/>
        <v>1254.553506827036</v>
      </c>
    </row>
    <row r="41" spans="1:4">
      <c r="A41" s="173" t="s">
        <v>65</v>
      </c>
      <c r="B41" s="173"/>
      <c r="C41" s="173"/>
    </row>
    <row r="42" spans="1:4" ht="16.5" thickBot="1"/>
    <row r="43" spans="1:4" ht="16.5" thickBot="1">
      <c r="A43" s="13" t="s">
        <v>66</v>
      </c>
      <c r="B43" s="55" t="s">
        <v>67</v>
      </c>
      <c r="C43" s="55" t="s">
        <v>37</v>
      </c>
    </row>
    <row r="44" spans="1:4" ht="16.5" thickBot="1">
      <c r="A44" s="15" t="s">
        <v>38</v>
      </c>
      <c r="B44" s="16" t="s">
        <v>68</v>
      </c>
      <c r="C44" s="25">
        <f>'Planilha de Apoio SMP'!D14</f>
        <v>41.466400000000021</v>
      </c>
    </row>
    <row r="45" spans="1:4" ht="16.5" thickBot="1">
      <c r="A45" s="15" t="s">
        <v>40</v>
      </c>
      <c r="B45" s="16" t="s">
        <v>111</v>
      </c>
      <c r="C45" s="25">
        <f>'Planilha de Apoio SMP'!D34</f>
        <v>400.74564400000003</v>
      </c>
    </row>
    <row r="46" spans="1:4" ht="16.5" thickBot="1">
      <c r="A46" s="15" t="s">
        <v>41</v>
      </c>
      <c r="B46" s="16" t="s">
        <v>127</v>
      </c>
      <c r="C46" s="132">
        <v>15</v>
      </c>
    </row>
    <row r="47" spans="1:4" ht="16.5" thickBot="1">
      <c r="A47" s="46" t="s">
        <v>42</v>
      </c>
      <c r="B47" s="34" t="s">
        <v>150</v>
      </c>
      <c r="C47" s="23">
        <f>'Planilha de Apoio SMP'!D45</f>
        <v>161.0915</v>
      </c>
    </row>
    <row r="48" spans="1:4" ht="16.5" thickBot="1">
      <c r="A48" s="46" t="s">
        <v>43</v>
      </c>
      <c r="B48" s="133" t="s">
        <v>151</v>
      </c>
      <c r="C48" s="132"/>
    </row>
    <row r="49" spans="1:4" ht="16.5" thickBot="1">
      <c r="A49" s="179" t="s">
        <v>5</v>
      </c>
      <c r="B49" s="180"/>
      <c r="C49" s="23">
        <f>SUM(C44:C47)</f>
        <v>618.3035440000001</v>
      </c>
    </row>
    <row r="52" spans="1:4">
      <c r="A52" s="173" t="s">
        <v>69</v>
      </c>
      <c r="B52" s="173"/>
      <c r="C52" s="173"/>
    </row>
    <row r="53" spans="1:4" ht="16.5" thickBot="1"/>
    <row r="54" spans="1:4" ht="16.5" thickBot="1">
      <c r="A54" s="13">
        <v>2</v>
      </c>
      <c r="B54" s="55" t="s">
        <v>70</v>
      </c>
      <c r="C54" s="55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71" t="s">
        <v>5</v>
      </c>
      <c r="B58" s="172"/>
      <c r="C58" s="23">
        <f>SUM(C55:C57)</f>
        <v>2451.1861574088034</v>
      </c>
    </row>
    <row r="59" spans="1:4">
      <c r="A59" s="2"/>
    </row>
    <row r="61" spans="1:4">
      <c r="A61" s="170" t="s">
        <v>71</v>
      </c>
      <c r="B61" s="170"/>
      <c r="C61" s="170"/>
    </row>
    <row r="62" spans="1:4" ht="16.5" thickBot="1"/>
    <row r="63" spans="1:4" ht="16.5" thickBot="1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71" t="s">
        <v>5</v>
      </c>
      <c r="B70" s="172"/>
      <c r="C70" s="27">
        <f>SUM(C64:C69)</f>
        <v>7.1075200000000005E-2</v>
      </c>
      <c r="D70" s="23">
        <f>SUM(D64:D69)</f>
        <v>201.19851647636042</v>
      </c>
    </row>
    <row r="73" spans="1:4">
      <c r="A73" s="170" t="s">
        <v>79</v>
      </c>
      <c r="B73" s="170"/>
      <c r="C73" s="170"/>
    </row>
    <row r="76" spans="1:4">
      <c r="A76" s="173" t="s">
        <v>80</v>
      </c>
      <c r="B76" s="173"/>
      <c r="C76" s="173"/>
    </row>
    <row r="77" spans="1:4" ht="16.5" thickBot="1">
      <c r="A77" s="12"/>
    </row>
    <row r="78" spans="1:4" ht="16.5" thickBot="1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6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6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6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6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5" t="s">
        <v>47</v>
      </c>
      <c r="C84" s="136">
        <f>'GRU 12x36 diurno'!C82</f>
        <v>0</v>
      </c>
      <c r="D84" s="23">
        <f t="shared" si="2"/>
        <v>0</v>
      </c>
    </row>
    <row r="85" spans="1:5" ht="16.5" thickBot="1">
      <c r="A85" s="171" t="s">
        <v>64</v>
      </c>
      <c r="B85" s="172"/>
      <c r="C85" s="27">
        <f>SUM(C79:C84)</f>
        <v>6.1944444444444448E-2</v>
      </c>
      <c r="D85" s="23">
        <f t="shared" si="2"/>
        <v>175.35132262975762</v>
      </c>
    </row>
    <row r="88" spans="1:5">
      <c r="A88" s="173" t="s">
        <v>86</v>
      </c>
      <c r="B88" s="173"/>
      <c r="C88" s="173"/>
    </row>
    <row r="89" spans="1:5" ht="16.5" thickBot="1">
      <c r="A89" s="12"/>
      <c r="E89" s="83"/>
    </row>
    <row r="90" spans="1:5" ht="16.5" thickBot="1">
      <c r="A90" s="13" t="s">
        <v>87</v>
      </c>
      <c r="B90" s="55" t="s">
        <v>129</v>
      </c>
      <c r="C90" s="55" t="s">
        <v>37</v>
      </c>
      <c r="E90" s="80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80"/>
    </row>
    <row r="92" spans="1:5" ht="16.5" thickBot="1">
      <c r="A92" s="171" t="s">
        <v>5</v>
      </c>
      <c r="B92" s="172"/>
      <c r="C92" s="52">
        <f>C91</f>
        <v>132.78636421818183</v>
      </c>
      <c r="E92" s="80"/>
    </row>
    <row r="93" spans="1:5">
      <c r="E93" s="80">
        <f>E90/220</f>
        <v>10.905581818181819</v>
      </c>
    </row>
    <row r="94" spans="1:5">
      <c r="E94" s="80">
        <f>E93*1.6</f>
        <v>17.448930909090912</v>
      </c>
    </row>
    <row r="95" spans="1:5">
      <c r="A95" s="173" t="s">
        <v>89</v>
      </c>
      <c r="B95" s="173"/>
      <c r="C95" s="173"/>
      <c r="E95" s="80">
        <f>E94*15.22</f>
        <v>265.57272843636366</v>
      </c>
    </row>
    <row r="96" spans="1:5" ht="16.5" thickBot="1">
      <c r="A96" s="12"/>
      <c r="E96" s="83"/>
    </row>
    <row r="97" spans="1:5" ht="16.5" thickBot="1">
      <c r="A97" s="13">
        <v>4</v>
      </c>
      <c r="B97" s="55" t="s">
        <v>90</v>
      </c>
      <c r="C97" s="55" t="s">
        <v>37</v>
      </c>
      <c r="E97" s="83"/>
    </row>
    <row r="98" spans="1:5" ht="16.5" thickBot="1">
      <c r="A98" s="15" t="s">
        <v>81</v>
      </c>
      <c r="B98" s="16" t="s">
        <v>82</v>
      </c>
      <c r="C98" s="23">
        <f>D85</f>
        <v>175.35132262975762</v>
      </c>
      <c r="E98" s="83"/>
    </row>
    <row r="99" spans="1:5" ht="16.5" thickBot="1">
      <c r="A99" s="15" t="s">
        <v>87</v>
      </c>
      <c r="B99" s="16" t="s">
        <v>88</v>
      </c>
      <c r="C99" s="23">
        <f>C92</f>
        <v>132.78636421818183</v>
      </c>
    </row>
    <row r="100" spans="1:5" ht="16.5" thickBot="1">
      <c r="A100" s="171" t="s">
        <v>5</v>
      </c>
      <c r="B100" s="172"/>
      <c r="C100" s="39">
        <f>C98+C99</f>
        <v>308.13768684793945</v>
      </c>
    </row>
    <row r="103" spans="1:5">
      <c r="A103" s="170" t="s">
        <v>91</v>
      </c>
      <c r="B103" s="170"/>
      <c r="C103" s="170"/>
    </row>
    <row r="104" spans="1:5" ht="16.5" thickBot="1"/>
    <row r="105" spans="1:5" ht="16.5" thickBot="1">
      <c r="A105" s="13">
        <v>5</v>
      </c>
      <c r="B105" s="19" t="s">
        <v>22</v>
      </c>
      <c r="C105" s="55" t="s">
        <v>37</v>
      </c>
    </row>
    <row r="106" spans="1:5" ht="16.5" thickBot="1">
      <c r="A106" s="15" t="s">
        <v>38</v>
      </c>
      <c r="B106" s="16" t="s">
        <v>92</v>
      </c>
      <c r="C106" s="132">
        <f>'Planilha de Apoio SMP'!C66</f>
        <v>103.33333333333333</v>
      </c>
    </row>
    <row r="107" spans="1:5" ht="16.5" thickBot="1">
      <c r="A107" s="15" t="s">
        <v>40</v>
      </c>
      <c r="B107" s="16" t="s">
        <v>93</v>
      </c>
      <c r="C107" s="132">
        <f>'Planilha de Apoio SMP'!D54</f>
        <v>72.938749999999999</v>
      </c>
    </row>
    <row r="108" spans="1:5" ht="16.5" thickBot="1">
      <c r="A108" s="15" t="s">
        <v>41</v>
      </c>
      <c r="B108" s="135" t="s">
        <v>152</v>
      </c>
      <c r="C108" s="132"/>
    </row>
    <row r="109" spans="1:5" ht="16.5" thickBot="1">
      <c r="A109" s="15" t="s">
        <v>42</v>
      </c>
      <c r="B109" s="135" t="s">
        <v>152</v>
      </c>
      <c r="C109" s="132"/>
    </row>
    <row r="110" spans="1:5" ht="16.5" thickBot="1">
      <c r="A110" s="171" t="s">
        <v>64</v>
      </c>
      <c r="B110" s="172"/>
      <c r="C110" s="23">
        <f>SUM(C106:C109)</f>
        <v>176.27208333333334</v>
      </c>
    </row>
    <row r="113" spans="1:4">
      <c r="A113" s="170" t="s">
        <v>94</v>
      </c>
      <c r="B113" s="170"/>
      <c r="C113" s="170"/>
    </row>
    <row r="114" spans="1:4" ht="16.5" thickBot="1"/>
    <row r="115" spans="1:4" ht="16.5" thickBot="1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5" thickBot="1">
      <c r="A116" s="15" t="s">
        <v>38</v>
      </c>
      <c r="B116" s="43" t="s">
        <v>24</v>
      </c>
      <c r="C116" s="131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1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5" thickBot="1">
      <c r="A124" s="174" t="s">
        <v>64</v>
      </c>
      <c r="B124" s="175"/>
      <c r="C124" s="44">
        <f>C116+C117+C119+C122+C123</f>
        <v>0.25650000000000001</v>
      </c>
      <c r="D124" s="45">
        <f>D116+D117+D119+D122+D123</f>
        <v>1661.1648855382346</v>
      </c>
    </row>
    <row r="127" spans="1:4">
      <c r="A127" s="170" t="s">
        <v>95</v>
      </c>
      <c r="B127" s="170"/>
      <c r="C127" s="170"/>
    </row>
    <row r="128" spans="1:4" ht="16.5" thickBot="1"/>
    <row r="129" spans="1:3" ht="16.5" thickBot="1">
      <c r="A129" s="13"/>
      <c r="B129" s="55" t="s">
        <v>96</v>
      </c>
      <c r="C129" s="55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thickBot="1">
      <c r="A135" s="171" t="s">
        <v>97</v>
      </c>
      <c r="B135" s="172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1661.1648855382346</v>
      </c>
    </row>
    <row r="137" spans="1:3">
      <c r="A137" s="168" t="s">
        <v>99</v>
      </c>
      <c r="B137" s="169"/>
      <c r="C137" s="49">
        <f>C135+C136</f>
        <v>7628.7430133137614</v>
      </c>
    </row>
    <row r="138" spans="1:3">
      <c r="A138" s="165" t="s">
        <v>118</v>
      </c>
      <c r="B138" s="166"/>
      <c r="C138" s="51">
        <v>2</v>
      </c>
    </row>
    <row r="139" spans="1:3" ht="16.5" thickBot="1">
      <c r="A139" s="167" t="s">
        <v>119</v>
      </c>
      <c r="B139" s="167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133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100</v>
      </c>
      <c r="B1" s="178"/>
      <c r="C1" s="178"/>
      <c r="D1" s="178"/>
    </row>
    <row r="2" spans="1:5" ht="23.25">
      <c r="A2" s="178" t="s">
        <v>101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109</v>
      </c>
      <c r="B4" s="177" t="s">
        <v>176</v>
      </c>
      <c r="C4" s="177"/>
    </row>
    <row r="5" spans="1:5">
      <c r="A5" s="32" t="s">
        <v>110</v>
      </c>
      <c r="B5" s="177" t="s">
        <v>165</v>
      </c>
      <c r="C5" s="177"/>
      <c r="E5" s="53"/>
    </row>
    <row r="6" spans="1:5">
      <c r="A6" s="32"/>
      <c r="B6" s="177"/>
      <c r="C6" s="177"/>
    </row>
    <row r="7" spans="1:5">
      <c r="A7" s="181" t="s">
        <v>35</v>
      </c>
      <c r="B7" s="181"/>
      <c r="C7" s="18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1">
        <f>5*4.34</f>
        <v>21.7</v>
      </c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D11*E11</f>
        <v>47.330225090909096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160</v>
      </c>
      <c r="C13" s="23">
        <f>E12*0.34</f>
        <v>4.4494773818181823</v>
      </c>
      <c r="D13" s="83">
        <v>4.34</v>
      </c>
      <c r="E13" s="84">
        <f>E10*1.6</f>
        <v>17.448930909090912</v>
      </c>
    </row>
    <row r="14" spans="1:5" ht="16.5" thickBot="1">
      <c r="A14" s="15" t="s">
        <v>43</v>
      </c>
      <c r="B14" s="16" t="s">
        <v>161</v>
      </c>
      <c r="C14" s="23">
        <f>D13*E13</f>
        <v>75.728360145454559</v>
      </c>
      <c r="D14" s="83"/>
      <c r="E14" s="83"/>
    </row>
    <row r="15" spans="1:5" ht="16.5" thickBot="1">
      <c r="A15" s="15" t="s">
        <v>45</v>
      </c>
      <c r="B15" s="16" t="s">
        <v>162</v>
      </c>
      <c r="C15" s="23">
        <f>C14*22%</f>
        <v>16.660239232000002</v>
      </c>
    </row>
    <row r="16" spans="1:5" ht="16.5" thickBot="1">
      <c r="A16" s="179" t="s">
        <v>5</v>
      </c>
      <c r="B16" s="180"/>
      <c r="C16" s="39">
        <f>SUM(C10:C15)</f>
        <v>2543.3963018501822</v>
      </c>
    </row>
    <row r="19" spans="1:4">
      <c r="A19" s="170" t="s">
        <v>48</v>
      </c>
      <c r="B19" s="170"/>
      <c r="C19" s="170"/>
    </row>
    <row r="20" spans="1:4">
      <c r="A20" s="12"/>
    </row>
    <row r="21" spans="1:4">
      <c r="A21" s="173" t="s">
        <v>49</v>
      </c>
      <c r="B21" s="173"/>
      <c r="C21" s="173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211.86491194412017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307.75095252387206</v>
      </c>
    </row>
    <row r="26" spans="1:4" ht="16.5" thickBot="1">
      <c r="A26" s="171" t="s">
        <v>5</v>
      </c>
      <c r="B26" s="172"/>
      <c r="C26" s="40">
        <f>SUM(C24:C25)</f>
        <v>0.20429999999999998</v>
      </c>
      <c r="D26" s="41">
        <f>C$16*C26</f>
        <v>519.6158644679922</v>
      </c>
    </row>
    <row r="29" spans="1:4">
      <c r="A29" s="176" t="s">
        <v>54</v>
      </c>
      <c r="B29" s="176"/>
      <c r="C29" s="176"/>
      <c r="D29" s="176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612.60243326363491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76.575304157954363</v>
      </c>
    </row>
    <row r="34" spans="1:5" ht="16.5" thickBot="1">
      <c r="A34" s="15" t="s">
        <v>41</v>
      </c>
      <c r="B34" s="16" t="s">
        <v>60</v>
      </c>
      <c r="C34" s="130">
        <f>'GRU 12x36 diurno'!C30</f>
        <v>0.03</v>
      </c>
      <c r="D34" s="38">
        <f t="shared" si="0"/>
        <v>91.890364989545233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45.945182494772617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30.630121663181743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18.378072997909047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6.1260243326363488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245.04097330545395</v>
      </c>
    </row>
    <row r="40" spans="1:5" ht="16.5" thickBot="1">
      <c r="A40" s="171" t="s">
        <v>64</v>
      </c>
      <c r="B40" s="172"/>
      <c r="C40" s="17">
        <f>SUM(C32:C39)</f>
        <v>0.36800000000000005</v>
      </c>
      <c r="D40" s="38">
        <f t="shared" si="0"/>
        <v>1127.1884772050882</v>
      </c>
      <c r="E40" s="76">
        <f>C40*C26</f>
        <v>7.5182399999999996E-2</v>
      </c>
    </row>
    <row r="43" spans="1:5">
      <c r="A43" s="173" t="s">
        <v>65</v>
      </c>
      <c r="B43" s="173"/>
      <c r="C43" s="173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'Planilha de Apoio SMP'!D27</f>
        <v>149.2664</v>
      </c>
    </row>
    <row r="47" spans="1:5" ht="16.5" thickBot="1">
      <c r="A47" s="15" t="s">
        <v>40</v>
      </c>
      <c r="B47" s="16" t="s">
        <v>111</v>
      </c>
      <c r="C47" s="23">
        <f>'Planilha de Apoio SMP'!D41</f>
        <v>684.58519999999999</v>
      </c>
    </row>
    <row r="48" spans="1:5" ht="16.5" thickBot="1">
      <c r="A48" s="15" t="s">
        <v>41</v>
      </c>
      <c r="B48" s="16" t="s">
        <v>127</v>
      </c>
      <c r="C48" s="132">
        <v>15</v>
      </c>
    </row>
    <row r="49" spans="1:3" ht="16.5" thickBot="1">
      <c r="A49" s="46" t="s">
        <v>42</v>
      </c>
      <c r="B49" s="34" t="s">
        <v>150</v>
      </c>
      <c r="C49" s="23">
        <f>'Planilha de Apoio SMP'!D45</f>
        <v>161.0915</v>
      </c>
    </row>
    <row r="50" spans="1:3" ht="16.5" thickBot="1">
      <c r="A50" s="46" t="s">
        <v>43</v>
      </c>
      <c r="B50" s="133" t="s">
        <v>151</v>
      </c>
      <c r="C50" s="132"/>
    </row>
    <row r="51" spans="1:3" ht="16.5" thickBot="1">
      <c r="A51" s="179" t="s">
        <v>5</v>
      </c>
      <c r="B51" s="180"/>
      <c r="C51" s="23">
        <f>SUM(C46:C49)</f>
        <v>1009.9431</v>
      </c>
    </row>
    <row r="54" spans="1:3">
      <c r="A54" s="173" t="s">
        <v>69</v>
      </c>
      <c r="B54" s="173"/>
      <c r="C54" s="173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519.6158644679922</v>
      </c>
    </row>
    <row r="58" spans="1:3" ht="16.5" thickBot="1">
      <c r="A58" s="15" t="s">
        <v>55</v>
      </c>
      <c r="B58" s="16" t="s">
        <v>56</v>
      </c>
      <c r="C58" s="23">
        <f>D40</f>
        <v>1127.1884772050882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71" t="s">
        <v>5</v>
      </c>
      <c r="B60" s="172"/>
      <c r="C60" s="23">
        <f>SUM(C57:C59)</f>
        <v>2656.7474416730802</v>
      </c>
    </row>
    <row r="61" spans="1:3">
      <c r="A61" s="2"/>
    </row>
    <row r="63" spans="1:3">
      <c r="A63" s="170" t="s">
        <v>71</v>
      </c>
      <c r="B63" s="170"/>
      <c r="C63" s="170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10.682264467770764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0.85458115742166119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9.1562266866606556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49.341888255893537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18.157814878168825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92.579625387346638</v>
      </c>
    </row>
    <row r="72" spans="1:4" ht="16.5" thickBot="1">
      <c r="A72" s="171" t="s">
        <v>5</v>
      </c>
      <c r="B72" s="172"/>
      <c r="C72" s="27">
        <f>SUM(C66:C71)</f>
        <v>7.1075200000000005E-2</v>
      </c>
      <c r="D72" s="23">
        <f>SUM(D66:D71)</f>
        <v>180.77240083326208</v>
      </c>
    </row>
    <row r="75" spans="1:4">
      <c r="A75" s="170" t="s">
        <v>79</v>
      </c>
      <c r="B75" s="170"/>
      <c r="C75" s="170"/>
    </row>
    <row r="78" spans="1:4">
      <c r="A78" s="173" t="s">
        <v>80</v>
      </c>
      <c r="B78" s="173"/>
      <c r="C78" s="173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17.662474318404044</v>
      </c>
    </row>
    <row r="82" spans="1:7" ht="16.5" thickBot="1">
      <c r="A82" s="15" t="s">
        <v>40</v>
      </c>
      <c r="B82" s="16" t="s">
        <v>82</v>
      </c>
      <c r="C82" s="134">
        <v>0.02</v>
      </c>
      <c r="D82" s="23">
        <f t="shared" si="1"/>
        <v>50.867926037003649</v>
      </c>
    </row>
    <row r="83" spans="1:7" ht="16.5" thickBot="1">
      <c r="A83" s="15" t="s">
        <v>41</v>
      </c>
      <c r="B83" s="16" t="s">
        <v>83</v>
      </c>
      <c r="C83" s="134">
        <v>1.4999999999999999E-2</v>
      </c>
      <c r="D83" s="23">
        <f t="shared" si="1"/>
        <v>38.150944527752735</v>
      </c>
    </row>
    <row r="84" spans="1:7" ht="16.5" thickBot="1">
      <c r="A84" s="15" t="s">
        <v>42</v>
      </c>
      <c r="B84" s="16" t="s">
        <v>84</v>
      </c>
      <c r="C84" s="134">
        <v>0.01</v>
      </c>
      <c r="D84" s="23">
        <f t="shared" si="1"/>
        <v>25.433963018501824</v>
      </c>
    </row>
    <row r="85" spans="1:7" ht="16.5" thickBot="1">
      <c r="A85" s="15" t="s">
        <v>43</v>
      </c>
      <c r="B85" s="16" t="s">
        <v>85</v>
      </c>
      <c r="C85" s="134">
        <v>0.01</v>
      </c>
      <c r="D85" s="23">
        <f t="shared" si="1"/>
        <v>25.433963018501824</v>
      </c>
    </row>
    <row r="86" spans="1:7" ht="16.5" thickBot="1">
      <c r="A86" s="15" t="s">
        <v>45</v>
      </c>
      <c r="B86" s="135" t="s">
        <v>47</v>
      </c>
      <c r="C86" s="134">
        <v>0</v>
      </c>
      <c r="D86" s="23">
        <f t="shared" si="1"/>
        <v>0</v>
      </c>
    </row>
    <row r="87" spans="1:7" ht="16.5" thickBot="1">
      <c r="A87" s="171" t="s">
        <v>64</v>
      </c>
      <c r="B87" s="172"/>
      <c r="C87" s="27">
        <f>SUM(C81:C86)</f>
        <v>6.1944444444444448E-2</v>
      </c>
      <c r="D87" s="23">
        <f t="shared" si="1"/>
        <v>157.54927092016408</v>
      </c>
    </row>
    <row r="88" spans="1:7">
      <c r="C88" s="53">
        <f>C26+C40+C72+C87+E40</f>
        <v>0.78050204444444449</v>
      </c>
    </row>
    <row r="90" spans="1:7">
      <c r="A90" s="173" t="s">
        <v>86</v>
      </c>
      <c r="B90" s="173"/>
      <c r="C90" s="173"/>
      <c r="F90" s="83"/>
      <c r="G90" s="83"/>
    </row>
    <row r="91" spans="1:7" ht="16.5" thickBot="1">
      <c r="A91" s="12"/>
      <c r="F91" s="83"/>
      <c r="G91" s="83"/>
    </row>
    <row r="92" spans="1:7" ht="16.5" thickBot="1">
      <c r="A92" s="13" t="s">
        <v>87</v>
      </c>
      <c r="B92" s="55" t="s">
        <v>129</v>
      </c>
      <c r="C92" s="55" t="s">
        <v>37</v>
      </c>
      <c r="F92" s="80">
        <f>C10+C11</f>
        <v>2399.2280000000001</v>
      </c>
      <c r="G92" s="83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80">
        <f>F92/220</f>
        <v>10.905581818181819</v>
      </c>
      <c r="G93" s="83"/>
    </row>
    <row r="94" spans="1:7" ht="16.5" thickBot="1">
      <c r="A94" s="171" t="s">
        <v>5</v>
      </c>
      <c r="B94" s="172"/>
      <c r="C94" s="52">
        <f>C93</f>
        <v>132.78636421818183</v>
      </c>
      <c r="F94" s="80">
        <f>F93*1.6</f>
        <v>17.448930909090912</v>
      </c>
      <c r="G94" s="83"/>
    </row>
    <row r="95" spans="1:7">
      <c r="F95" s="80">
        <f>F94*15.22</f>
        <v>265.57272843636366</v>
      </c>
      <c r="G95" s="83"/>
    </row>
    <row r="96" spans="1:7">
      <c r="F96" s="83"/>
      <c r="G96" s="83"/>
    </row>
    <row r="97" spans="1:7">
      <c r="A97" s="173" t="s">
        <v>89</v>
      </c>
      <c r="B97" s="173"/>
      <c r="C97" s="173"/>
      <c r="F97" s="83"/>
      <c r="G97" s="83"/>
    </row>
    <row r="98" spans="1:7" ht="16.5" thickBot="1">
      <c r="A98" s="12"/>
      <c r="F98" s="83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157.54927092016408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71" t="s">
        <v>5</v>
      </c>
      <c r="B102" s="172"/>
      <c r="C102" s="39">
        <f>C100+C101</f>
        <v>290.33563513834588</v>
      </c>
    </row>
    <row r="105" spans="1:7">
      <c r="A105" s="170" t="s">
        <v>91</v>
      </c>
      <c r="B105" s="170"/>
      <c r="C105" s="170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32">
        <f>'Planilha de Apoio SMP'!C66</f>
        <v>103.33333333333333</v>
      </c>
    </row>
    <row r="109" spans="1:7" ht="16.5" thickBot="1">
      <c r="A109" s="15" t="s">
        <v>40</v>
      </c>
      <c r="B109" s="16" t="s">
        <v>93</v>
      </c>
      <c r="C109" s="132">
        <f>'Planilha de Apoio SMP'!D54</f>
        <v>72.938749999999999</v>
      </c>
    </row>
    <row r="110" spans="1:7" ht="16.5" thickBot="1">
      <c r="A110" s="15" t="s">
        <v>41</v>
      </c>
      <c r="B110" s="135" t="s">
        <v>152</v>
      </c>
      <c r="C110" s="132"/>
    </row>
    <row r="111" spans="1:7" ht="16.5" thickBot="1">
      <c r="A111" s="15" t="s">
        <v>42</v>
      </c>
      <c r="B111" s="135" t="s">
        <v>152</v>
      </c>
      <c r="C111" s="132"/>
    </row>
    <row r="112" spans="1:7" ht="16.5" thickBot="1">
      <c r="A112" s="171" t="s">
        <v>64</v>
      </c>
      <c r="B112" s="172"/>
      <c r="C112" s="23">
        <f>SUM(C108:C111)</f>
        <v>176.27208333333334</v>
      </c>
    </row>
    <row r="115" spans="1:4">
      <c r="A115" s="170" t="s">
        <v>94</v>
      </c>
      <c r="B115" s="170"/>
      <c r="C115" s="170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31">
        <f>'GRU 12x36 diurno'!C114</f>
        <v>0.1</v>
      </c>
      <c r="D118" s="45">
        <f>C118*C137</f>
        <v>584.75238628282045</v>
      </c>
    </row>
    <row r="119" spans="1:4" ht="16.5" thickBot="1">
      <c r="A119" s="15" t="s">
        <v>40</v>
      </c>
      <c r="B119" s="43" t="s">
        <v>26</v>
      </c>
      <c r="C119" s="131">
        <f>C118</f>
        <v>0.1</v>
      </c>
      <c r="D119" s="45">
        <f>C119*(C137+D118)</f>
        <v>643.22762491110245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258.25589140180762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212.2651162206638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45.990775181143825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141.51007748044253</v>
      </c>
    </row>
    <row r="126" spans="1:4" ht="16.5" thickBot="1">
      <c r="A126" s="174" t="s">
        <v>64</v>
      </c>
      <c r="B126" s="175"/>
      <c r="C126" s="44">
        <f>C118+C119+C121+C124+C125</f>
        <v>0.25650000000000001</v>
      </c>
      <c r="D126" s="45">
        <f>D118+D119+D121+D124+D125</f>
        <v>1627.7459800761733</v>
      </c>
    </row>
    <row r="129" spans="1:3">
      <c r="A129" s="170" t="s">
        <v>95</v>
      </c>
      <c r="B129" s="170"/>
      <c r="C129" s="170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2543.3963018501822</v>
      </c>
    </row>
    <row r="133" spans="1:3" ht="16.5" thickBot="1">
      <c r="A133" s="21" t="s">
        <v>40</v>
      </c>
      <c r="B133" s="16" t="s">
        <v>48</v>
      </c>
      <c r="C133" s="42">
        <f>C60</f>
        <v>2656.7474416730802</v>
      </c>
    </row>
    <row r="134" spans="1:3" ht="16.5" thickBot="1">
      <c r="A134" s="21" t="s">
        <v>41</v>
      </c>
      <c r="B134" s="16" t="s">
        <v>71</v>
      </c>
      <c r="C134" s="42">
        <f>D72</f>
        <v>180.77240083326208</v>
      </c>
    </row>
    <row r="135" spans="1:3" ht="16.5" thickBot="1">
      <c r="A135" s="21" t="s">
        <v>42</v>
      </c>
      <c r="B135" s="16" t="s">
        <v>79</v>
      </c>
      <c r="C135" s="42">
        <f>C102</f>
        <v>290.33563513834588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71" t="s">
        <v>97</v>
      </c>
      <c r="B137" s="172"/>
      <c r="C137" s="42">
        <f>SUM(C132:C136)</f>
        <v>5847.5238628282041</v>
      </c>
    </row>
    <row r="138" spans="1:3" ht="16.5" thickBot="1">
      <c r="A138" s="21" t="s">
        <v>45</v>
      </c>
      <c r="B138" s="16" t="s">
        <v>98</v>
      </c>
      <c r="C138" s="42">
        <f>D126</f>
        <v>1627.7459800761733</v>
      </c>
    </row>
    <row r="139" spans="1:3">
      <c r="A139" s="168" t="s">
        <v>99</v>
      </c>
      <c r="B139" s="169"/>
      <c r="C139" s="49">
        <f>C137+C138</f>
        <v>7475.2698429043776</v>
      </c>
    </row>
    <row r="140" spans="1:3">
      <c r="A140" s="165" t="s">
        <v>118</v>
      </c>
      <c r="B140" s="166"/>
      <c r="C140" s="51">
        <v>2</v>
      </c>
    </row>
    <row r="141" spans="1:3" ht="16.5" thickBot="1">
      <c r="A141" s="167" t="s">
        <v>119</v>
      </c>
      <c r="B141" s="167"/>
      <c r="C141" s="50">
        <f>C139*C140</f>
        <v>14950.539685808755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8"/>
  <sheetViews>
    <sheetView topLeftCell="A136" workbookViewId="0">
      <selection activeCell="C115" sqref="C115:C11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78" t="s">
        <v>100</v>
      </c>
      <c r="B1" s="178"/>
      <c r="C1" s="178"/>
      <c r="D1" s="178"/>
    </row>
    <row r="2" spans="1:6" ht="23.25">
      <c r="A2" s="178" t="s">
        <v>101</v>
      </c>
      <c r="B2" s="178"/>
      <c r="C2" s="178"/>
      <c r="D2" s="178"/>
    </row>
    <row r="3" spans="1:6">
      <c r="A3" s="182"/>
      <c r="B3" s="182"/>
      <c r="C3" s="182"/>
      <c r="D3" s="182"/>
    </row>
    <row r="4" spans="1:6">
      <c r="A4" s="32" t="s">
        <v>109</v>
      </c>
      <c r="B4" s="177" t="s">
        <v>176</v>
      </c>
      <c r="C4" s="177"/>
    </row>
    <row r="5" spans="1:6">
      <c r="A5" s="32" t="s">
        <v>110</v>
      </c>
      <c r="B5" s="177" t="s">
        <v>164</v>
      </c>
      <c r="C5" s="177"/>
      <c r="E5" s="53"/>
    </row>
    <row r="6" spans="1:6">
      <c r="A6" s="32"/>
      <c r="B6" s="177"/>
      <c r="C6" s="177"/>
    </row>
    <row r="7" spans="1:6">
      <c r="A7" s="181" t="s">
        <v>35</v>
      </c>
      <c r="B7" s="181"/>
      <c r="C7" s="181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90"/>
      <c r="E9" s="90"/>
      <c r="F9" s="90"/>
    </row>
    <row r="10" spans="1:6" ht="16.5" thickBot="1">
      <c r="A10" s="15" t="s">
        <v>38</v>
      </c>
      <c r="B10" s="16" t="s">
        <v>39</v>
      </c>
      <c r="C10" s="23">
        <v>1845.56</v>
      </c>
      <c r="D10" s="91"/>
      <c r="E10" s="91"/>
      <c r="F10" s="90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92"/>
      <c r="E11" s="91"/>
      <c r="F11" s="90"/>
    </row>
    <row r="12" spans="1:6" ht="16.5" thickBot="1">
      <c r="A12" s="15" t="s">
        <v>41</v>
      </c>
      <c r="B12" s="16" t="s">
        <v>166</v>
      </c>
      <c r="C12" s="23">
        <f>C10*12%</f>
        <v>221.46719999999999</v>
      </c>
      <c r="D12" s="93"/>
      <c r="E12" s="91"/>
      <c r="F12" s="90"/>
    </row>
    <row r="13" spans="1:6" ht="16.5" thickBot="1">
      <c r="A13" s="179" t="s">
        <v>5</v>
      </c>
      <c r="B13" s="180"/>
      <c r="C13" s="39">
        <f>SUM(C10:C12)</f>
        <v>2620.6952000000001</v>
      </c>
      <c r="D13" s="90"/>
      <c r="E13" s="90"/>
      <c r="F13" s="90"/>
    </row>
    <row r="14" spans="1:6">
      <c r="D14" s="90"/>
      <c r="E14" s="90"/>
      <c r="F14" s="90"/>
    </row>
    <row r="16" spans="1:6">
      <c r="A16" s="170" t="s">
        <v>48</v>
      </c>
      <c r="B16" s="170"/>
      <c r="C16" s="170"/>
    </row>
    <row r="17" spans="1:4">
      <c r="A17" s="12"/>
    </row>
    <row r="18" spans="1:4">
      <c r="A18" s="173" t="s">
        <v>49</v>
      </c>
      <c r="B18" s="173"/>
      <c r="C18" s="173"/>
    </row>
    <row r="19" spans="1:4" ht="16.5" thickBot="1"/>
    <row r="20" spans="1:4" ht="16.5" thickBot="1">
      <c r="A20" s="13" t="s">
        <v>50</v>
      </c>
      <c r="B20" s="55" t="s">
        <v>51</v>
      </c>
      <c r="C20" s="55" t="s">
        <v>57</v>
      </c>
      <c r="D20" s="55" t="s">
        <v>37</v>
      </c>
    </row>
    <row r="21" spans="1:4" ht="16.5" thickBot="1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6.5" thickBot="1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5" thickBot="1">
      <c r="A23" s="171" t="s">
        <v>5</v>
      </c>
      <c r="B23" s="172"/>
      <c r="C23" s="40">
        <f>SUM(C21:C22)</f>
        <v>0.20429999999999998</v>
      </c>
      <c r="D23" s="41">
        <f>C$13*C23</f>
        <v>535.40802936</v>
      </c>
    </row>
    <row r="26" spans="1:4">
      <c r="A26" s="176" t="s">
        <v>54</v>
      </c>
      <c r="B26" s="176"/>
      <c r="C26" s="176"/>
      <c r="D26" s="176"/>
    </row>
    <row r="27" spans="1:4" ht="16.5" thickBot="1"/>
    <row r="28" spans="1:4" ht="16.5" thickBot="1">
      <c r="A28" s="13" t="s">
        <v>55</v>
      </c>
      <c r="B28" s="55" t="s">
        <v>56</v>
      </c>
      <c r="C28" s="55" t="s">
        <v>57</v>
      </c>
      <c r="D28" s="55" t="s">
        <v>37</v>
      </c>
    </row>
    <row r="29" spans="1:4" ht="16.5" thickBot="1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5" thickBot="1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5" thickBot="1">
      <c r="A31" s="15" t="s">
        <v>41</v>
      </c>
      <c r="B31" s="16" t="s">
        <v>60</v>
      </c>
      <c r="C31" s="130">
        <f>'GRU 12x36 diurno'!C30</f>
        <v>0.03</v>
      </c>
      <c r="D31" s="38">
        <f t="shared" si="0"/>
        <v>94.683096880799994</v>
      </c>
    </row>
    <row r="32" spans="1:4" ht="16.5" thickBot="1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5" thickBot="1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5" thickBot="1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5" thickBot="1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5" thickBot="1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5" thickBot="1">
      <c r="A37" s="171" t="s">
        <v>64</v>
      </c>
      <c r="B37" s="172"/>
      <c r="C37" s="17">
        <f>SUM(C29:C36)</f>
        <v>0.36800000000000005</v>
      </c>
      <c r="D37" s="38">
        <f t="shared" si="0"/>
        <v>1161.4459884044802</v>
      </c>
      <c r="E37" s="76">
        <f>C37*C23</f>
        <v>7.5182399999999996E-2</v>
      </c>
    </row>
    <row r="40" spans="1:5">
      <c r="A40" s="173" t="s">
        <v>65</v>
      </c>
      <c r="B40" s="173"/>
      <c r="C40" s="173"/>
    </row>
    <row r="41" spans="1:5" ht="16.5" thickBot="1"/>
    <row r="42" spans="1:5" ht="16.5" thickBot="1">
      <c r="A42" s="13" t="s">
        <v>66</v>
      </c>
      <c r="B42" s="55" t="s">
        <v>67</v>
      </c>
      <c r="C42" s="55" t="s">
        <v>37</v>
      </c>
    </row>
    <row r="43" spans="1:5" ht="16.5" thickBot="1">
      <c r="A43" s="15" t="s">
        <v>38</v>
      </c>
      <c r="B43" s="16" t="s">
        <v>68</v>
      </c>
      <c r="C43" s="25">
        <f>'Planilha de Apoio SMP'!D27</f>
        <v>149.2664</v>
      </c>
    </row>
    <row r="44" spans="1:5" ht="16.5" thickBot="1">
      <c r="A44" s="15" t="s">
        <v>40</v>
      </c>
      <c r="B44" s="16" t="s">
        <v>111</v>
      </c>
      <c r="C44" s="23">
        <f>'Planilha de Apoio SMP'!D41</f>
        <v>684.58519999999999</v>
      </c>
    </row>
    <row r="45" spans="1:5" ht="16.5" thickBot="1">
      <c r="A45" s="15" t="s">
        <v>41</v>
      </c>
      <c r="B45" s="16" t="s">
        <v>127</v>
      </c>
      <c r="C45" s="132">
        <v>15</v>
      </c>
    </row>
    <row r="46" spans="1:5" ht="16.5" thickBot="1">
      <c r="A46" s="46" t="s">
        <v>42</v>
      </c>
      <c r="B46" s="34" t="s">
        <v>150</v>
      </c>
      <c r="C46" s="23">
        <f>'Planilha de Apoio SMP'!D45</f>
        <v>161.0915</v>
      </c>
    </row>
    <row r="47" spans="1:5" ht="16.5" thickBot="1">
      <c r="A47" s="46" t="s">
        <v>43</v>
      </c>
      <c r="B47" s="133" t="s">
        <v>151</v>
      </c>
      <c r="C47" s="132"/>
    </row>
    <row r="48" spans="1:5" ht="16.5" thickBot="1">
      <c r="A48" s="179" t="s">
        <v>5</v>
      </c>
      <c r="B48" s="180"/>
      <c r="C48" s="23">
        <f>SUM(C43:C46)</f>
        <v>1009.9431</v>
      </c>
    </row>
    <row r="51" spans="1:4">
      <c r="A51" s="173" t="s">
        <v>69</v>
      </c>
      <c r="B51" s="173"/>
      <c r="C51" s="173"/>
    </row>
    <row r="52" spans="1:4" ht="16.5" thickBot="1"/>
    <row r="53" spans="1:4" ht="16.5" thickBot="1">
      <c r="A53" s="13">
        <v>2</v>
      </c>
      <c r="B53" s="55" t="s">
        <v>70</v>
      </c>
      <c r="C53" s="55" t="s">
        <v>37</v>
      </c>
    </row>
    <row r="54" spans="1:4" ht="16.5" thickBot="1">
      <c r="A54" s="15" t="s">
        <v>50</v>
      </c>
      <c r="B54" s="16" t="s">
        <v>51</v>
      </c>
      <c r="C54" s="23">
        <f>D23</f>
        <v>535.40802936</v>
      </c>
    </row>
    <row r="55" spans="1:4" ht="16.5" thickBot="1">
      <c r="A55" s="15" t="s">
        <v>55</v>
      </c>
      <c r="B55" s="16" t="s">
        <v>56</v>
      </c>
      <c r="C55" s="23">
        <f>D37</f>
        <v>1161.4459884044802</v>
      </c>
    </row>
    <row r="56" spans="1:4" ht="16.5" thickBot="1">
      <c r="A56" s="15" t="s">
        <v>66</v>
      </c>
      <c r="B56" s="16" t="s">
        <v>67</v>
      </c>
      <c r="C56" s="23">
        <f>C48</f>
        <v>1009.9431</v>
      </c>
    </row>
    <row r="57" spans="1:4" ht="16.5" thickBot="1">
      <c r="A57" s="171" t="s">
        <v>5</v>
      </c>
      <c r="B57" s="172"/>
      <c r="C57" s="23">
        <f>SUM(C54:C56)</f>
        <v>2706.7971177644804</v>
      </c>
    </row>
    <row r="58" spans="1:4">
      <c r="A58" s="2"/>
    </row>
    <row r="60" spans="1:4">
      <c r="A60" s="170" t="s">
        <v>71</v>
      </c>
      <c r="B60" s="170"/>
      <c r="C60" s="170"/>
    </row>
    <row r="61" spans="1:4" ht="16.5" thickBot="1"/>
    <row r="62" spans="1:4" ht="16.5" thickBot="1">
      <c r="A62" s="13">
        <v>3</v>
      </c>
      <c r="B62" s="55" t="s">
        <v>72</v>
      </c>
      <c r="C62" s="55" t="s">
        <v>57</v>
      </c>
      <c r="D62" s="55" t="s">
        <v>37</v>
      </c>
    </row>
    <row r="63" spans="1:4" ht="16.5" thickBot="1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5" thickBot="1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5" thickBot="1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5" thickBot="1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5" thickBot="1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5" thickBot="1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5" thickBot="1">
      <c r="A69" s="171" t="s">
        <v>5</v>
      </c>
      <c r="B69" s="172"/>
      <c r="C69" s="27">
        <f>SUM(C63:C68)</f>
        <v>7.1075200000000005E-2</v>
      </c>
      <c r="D69" s="23">
        <f>SUM(D63:D68)</f>
        <v>186.26643547904001</v>
      </c>
    </row>
    <row r="72" spans="1:4">
      <c r="A72" s="170" t="s">
        <v>79</v>
      </c>
      <c r="B72" s="170"/>
      <c r="C72" s="170"/>
    </row>
    <row r="75" spans="1:4">
      <c r="A75" s="173" t="s">
        <v>80</v>
      </c>
      <c r="B75" s="173"/>
      <c r="C75" s="173"/>
    </row>
    <row r="76" spans="1:4" ht="16.5" thickBot="1">
      <c r="A76" s="12"/>
    </row>
    <row r="77" spans="1:4" ht="16.5" thickBot="1">
      <c r="A77" s="13" t="s">
        <v>81</v>
      </c>
      <c r="B77" s="55" t="s">
        <v>82</v>
      </c>
      <c r="C77" s="55" t="s">
        <v>57</v>
      </c>
      <c r="D77" s="55" t="s">
        <v>37</v>
      </c>
    </row>
    <row r="78" spans="1:4" ht="16.5" thickBot="1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5" thickBot="1">
      <c r="A79" s="15" t="s">
        <v>40</v>
      </c>
      <c r="B79" s="16" t="s">
        <v>82</v>
      </c>
      <c r="C79" s="134">
        <v>0.02</v>
      </c>
      <c r="D79" s="23">
        <f t="shared" si="1"/>
        <v>52.413904000000002</v>
      </c>
    </row>
    <row r="80" spans="1:4" ht="16.5" thickBot="1">
      <c r="A80" s="15" t="s">
        <v>41</v>
      </c>
      <c r="B80" s="16" t="s">
        <v>83</v>
      </c>
      <c r="C80" s="134">
        <v>1.4999999999999999E-2</v>
      </c>
      <c r="D80" s="23">
        <f t="shared" si="1"/>
        <v>39.310428000000002</v>
      </c>
    </row>
    <row r="81" spans="1:6" ht="16.5" thickBot="1">
      <c r="A81" s="15" t="s">
        <v>42</v>
      </c>
      <c r="B81" s="16" t="s">
        <v>84</v>
      </c>
      <c r="C81" s="134">
        <v>0.01</v>
      </c>
      <c r="D81" s="23">
        <f t="shared" si="1"/>
        <v>26.206952000000001</v>
      </c>
    </row>
    <row r="82" spans="1:6" ht="16.5" thickBot="1">
      <c r="A82" s="15" t="s">
        <v>43</v>
      </c>
      <c r="B82" s="16" t="s">
        <v>85</v>
      </c>
      <c r="C82" s="134">
        <v>0.01</v>
      </c>
      <c r="D82" s="23">
        <f t="shared" si="1"/>
        <v>26.206952000000001</v>
      </c>
    </row>
    <row r="83" spans="1:6" ht="16.5" thickBot="1">
      <c r="A83" s="15" t="s">
        <v>45</v>
      </c>
      <c r="B83" s="135" t="s">
        <v>47</v>
      </c>
      <c r="C83" s="134">
        <v>0</v>
      </c>
      <c r="D83" s="23">
        <f t="shared" si="1"/>
        <v>0</v>
      </c>
    </row>
    <row r="84" spans="1:6" ht="16.5" thickBot="1">
      <c r="A84" s="171" t="s">
        <v>64</v>
      </c>
      <c r="B84" s="172"/>
      <c r="C84" s="27">
        <f>SUM(C78:C83)</f>
        <v>6.1944444444444448E-2</v>
      </c>
      <c r="D84" s="23">
        <f t="shared" si="1"/>
        <v>162.33750822222223</v>
      </c>
    </row>
    <row r="85" spans="1:6">
      <c r="C85" s="53">
        <f>C23+C37+C69+C84+E37</f>
        <v>0.78050204444444449</v>
      </c>
    </row>
    <row r="86" spans="1:6">
      <c r="E86" s="83"/>
      <c r="F86" s="83"/>
    </row>
    <row r="87" spans="1:6">
      <c r="A87" s="173" t="s">
        <v>86</v>
      </c>
      <c r="B87" s="173"/>
      <c r="C87" s="173"/>
      <c r="E87" s="83"/>
      <c r="F87" s="83"/>
    </row>
    <row r="88" spans="1:6" ht="16.5" thickBot="1">
      <c r="A88" s="12"/>
      <c r="E88" s="83"/>
      <c r="F88" s="83"/>
    </row>
    <row r="89" spans="1:6" ht="16.5" thickBot="1">
      <c r="A89" s="13" t="s">
        <v>87</v>
      </c>
      <c r="B89" s="55" t="s">
        <v>129</v>
      </c>
      <c r="C89" s="55" t="s">
        <v>37</v>
      </c>
      <c r="E89" s="83"/>
      <c r="F89" s="80">
        <f>C10+C11</f>
        <v>2399.2280000000001</v>
      </c>
    </row>
    <row r="90" spans="1:6" ht="16.5" thickBot="1">
      <c r="A90" s="15" t="s">
        <v>38</v>
      </c>
      <c r="B90" s="16" t="s">
        <v>102</v>
      </c>
      <c r="C90" s="52">
        <f>F92*0.5</f>
        <v>132.78636421818183</v>
      </c>
      <c r="E90" s="83"/>
      <c r="F90" s="80">
        <f>F89/220</f>
        <v>10.905581818181819</v>
      </c>
    </row>
    <row r="91" spans="1:6" ht="16.5" thickBot="1">
      <c r="A91" s="171" t="s">
        <v>5</v>
      </c>
      <c r="B91" s="172"/>
      <c r="C91" s="52">
        <f>C90</f>
        <v>132.78636421818183</v>
      </c>
      <c r="E91" s="83"/>
      <c r="F91" s="80">
        <f>F90*1.6</f>
        <v>17.448930909090912</v>
      </c>
    </row>
    <row r="92" spans="1:6">
      <c r="E92" s="83"/>
      <c r="F92" s="80">
        <f>F91*15.22</f>
        <v>265.57272843636366</v>
      </c>
    </row>
    <row r="93" spans="1:6">
      <c r="E93" s="83"/>
      <c r="F93" s="83"/>
    </row>
    <row r="94" spans="1:6">
      <c r="A94" s="173" t="s">
        <v>89</v>
      </c>
      <c r="B94" s="173"/>
      <c r="C94" s="173"/>
      <c r="E94" s="83"/>
      <c r="F94" s="83"/>
    </row>
    <row r="95" spans="1:6" ht="16.5" thickBot="1">
      <c r="A95" s="12"/>
    </row>
    <row r="96" spans="1:6" ht="16.5" thickBot="1">
      <c r="A96" s="13">
        <v>4</v>
      </c>
      <c r="B96" s="55" t="s">
        <v>90</v>
      </c>
      <c r="C96" s="55" t="s">
        <v>37</v>
      </c>
    </row>
    <row r="97" spans="1:3" ht="16.5" thickBot="1">
      <c r="A97" s="15" t="s">
        <v>81</v>
      </c>
      <c r="B97" s="16" t="s">
        <v>82</v>
      </c>
      <c r="C97" s="23">
        <f>D84</f>
        <v>162.33750822222223</v>
      </c>
    </row>
    <row r="98" spans="1:3" ht="16.5" thickBot="1">
      <c r="A98" s="15" t="s">
        <v>87</v>
      </c>
      <c r="B98" s="16" t="s">
        <v>88</v>
      </c>
      <c r="C98" s="23">
        <f>C91</f>
        <v>132.78636421818183</v>
      </c>
    </row>
    <row r="99" spans="1:3" ht="16.5" thickBot="1">
      <c r="A99" s="171" t="s">
        <v>5</v>
      </c>
      <c r="B99" s="172"/>
      <c r="C99" s="39">
        <f>C97+C98</f>
        <v>295.12387244040406</v>
      </c>
    </row>
    <row r="102" spans="1:3">
      <c r="A102" s="170" t="s">
        <v>91</v>
      </c>
      <c r="B102" s="170"/>
      <c r="C102" s="170"/>
    </row>
    <row r="103" spans="1:3" ht="16.5" thickBot="1"/>
    <row r="104" spans="1:3" ht="16.5" thickBot="1">
      <c r="A104" s="13">
        <v>5</v>
      </c>
      <c r="B104" s="19" t="s">
        <v>22</v>
      </c>
      <c r="C104" s="55" t="s">
        <v>37</v>
      </c>
    </row>
    <row r="105" spans="1:3" ht="16.5" thickBot="1">
      <c r="A105" s="15" t="s">
        <v>38</v>
      </c>
      <c r="B105" s="16" t="s">
        <v>92</v>
      </c>
      <c r="C105" s="132">
        <f>'Planilha de Apoio SMP'!C66</f>
        <v>103.33333333333333</v>
      </c>
    </row>
    <row r="106" spans="1:3" ht="16.5" thickBot="1">
      <c r="A106" s="15" t="s">
        <v>40</v>
      </c>
      <c r="B106" s="16" t="s">
        <v>93</v>
      </c>
      <c r="C106" s="132">
        <f>'Planilha de Apoio SMP'!D54</f>
        <v>72.938749999999999</v>
      </c>
    </row>
    <row r="107" spans="1:3" ht="16.5" thickBot="1">
      <c r="A107" s="15" t="s">
        <v>41</v>
      </c>
      <c r="B107" s="135" t="s">
        <v>152</v>
      </c>
      <c r="C107" s="132"/>
    </row>
    <row r="108" spans="1:3" ht="16.5" thickBot="1">
      <c r="A108" s="15" t="s">
        <v>42</v>
      </c>
      <c r="B108" s="135" t="s">
        <v>152</v>
      </c>
      <c r="C108" s="132"/>
    </row>
    <row r="109" spans="1:3" ht="16.5" thickBot="1">
      <c r="A109" s="171" t="s">
        <v>64</v>
      </c>
      <c r="B109" s="172"/>
      <c r="C109" s="23">
        <f>SUM(C105:C108)</f>
        <v>176.27208333333334</v>
      </c>
    </row>
    <row r="112" spans="1:3">
      <c r="A112" s="170" t="s">
        <v>94</v>
      </c>
      <c r="B112" s="170"/>
      <c r="C112" s="170"/>
    </row>
    <row r="113" spans="1:4" ht="16.5" thickBot="1"/>
    <row r="114" spans="1:4" ht="16.5" thickBot="1">
      <c r="A114" s="13">
        <v>6</v>
      </c>
      <c r="B114" s="19" t="s">
        <v>23</v>
      </c>
      <c r="C114" s="55" t="s">
        <v>57</v>
      </c>
      <c r="D114" s="55" t="s">
        <v>37</v>
      </c>
    </row>
    <row r="115" spans="1:4" ht="16.5" thickBot="1">
      <c r="A115" s="15" t="s">
        <v>38</v>
      </c>
      <c r="B115" s="43" t="s">
        <v>24</v>
      </c>
      <c r="C115" s="131">
        <f>'GRU 12x36 diurno'!C114</f>
        <v>0.1</v>
      </c>
      <c r="D115" s="45">
        <f>C115*C134</f>
        <v>598.51547090172585</v>
      </c>
    </row>
    <row r="116" spans="1:4" ht="16.5" thickBot="1">
      <c r="A116" s="15" t="s">
        <v>40</v>
      </c>
      <c r="B116" s="43" t="s">
        <v>26</v>
      </c>
      <c r="C116" s="131">
        <f>C115</f>
        <v>0.1</v>
      </c>
      <c r="D116" s="45">
        <f>C116*(C134+D115)</f>
        <v>658.36701799189848</v>
      </c>
    </row>
    <row r="117" spans="1:4" ht="16.5" thickBot="1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5" thickBot="1">
      <c r="A118" s="15"/>
      <c r="B118" s="43" t="s">
        <v>106</v>
      </c>
      <c r="C118" s="44">
        <f>C119+C120</f>
        <v>3.6499999999999998E-2</v>
      </c>
      <c r="D118" s="45">
        <f>C118*(C$134+D$115+D$116)</f>
        <v>264.33435772374719</v>
      </c>
    </row>
    <row r="119" spans="1:4" ht="16.5" thickBot="1">
      <c r="A119" s="15"/>
      <c r="B119" s="16" t="s">
        <v>104</v>
      </c>
      <c r="C119" s="17">
        <v>0.03</v>
      </c>
      <c r="D119" s="23">
        <f>C119*(C$134+D$115+D$116)</f>
        <v>217.26111593732645</v>
      </c>
    </row>
    <row r="120" spans="1:4" ht="16.5" thickBot="1">
      <c r="A120" s="15"/>
      <c r="B120" s="16" t="s">
        <v>105</v>
      </c>
      <c r="C120" s="17">
        <v>6.4999999999999997E-3</v>
      </c>
      <c r="D120" s="23">
        <f>C120*(C$134+D$115+D$116)</f>
        <v>47.073241786420731</v>
      </c>
    </row>
    <row r="121" spans="1:4" ht="16.5" thickBot="1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5" thickBot="1">
      <c r="A122" s="15"/>
      <c r="B122" s="43" t="s">
        <v>108</v>
      </c>
      <c r="C122" s="44">
        <v>0.02</v>
      </c>
      <c r="D122" s="45">
        <f>C122*(C$134+D$115+D$116)</f>
        <v>144.84074395821764</v>
      </c>
    </row>
    <row r="123" spans="1:4" ht="16.5" thickBot="1">
      <c r="A123" s="174" t="s">
        <v>64</v>
      </c>
      <c r="B123" s="175"/>
      <c r="C123" s="44">
        <f>C115+C116+C118+C121+C122</f>
        <v>0.25650000000000001</v>
      </c>
      <c r="D123" s="45">
        <f>D115+D116+D118+D121+D122</f>
        <v>1666.0575905755891</v>
      </c>
    </row>
    <row r="126" spans="1:4">
      <c r="A126" s="170" t="s">
        <v>95</v>
      </c>
      <c r="B126" s="170"/>
      <c r="C126" s="170"/>
    </row>
    <row r="127" spans="1:4" ht="16.5" thickBot="1"/>
    <row r="128" spans="1:4" ht="16.5" thickBot="1">
      <c r="A128" s="13"/>
      <c r="B128" s="55" t="s">
        <v>96</v>
      </c>
      <c r="C128" s="55" t="s">
        <v>37</v>
      </c>
    </row>
    <row r="129" spans="1:3" ht="16.5" thickBot="1">
      <c r="A129" s="21" t="s">
        <v>38</v>
      </c>
      <c r="B129" s="16" t="s">
        <v>35</v>
      </c>
      <c r="C129" s="42">
        <f>C13</f>
        <v>2620.6952000000001</v>
      </c>
    </row>
    <row r="130" spans="1:3" ht="16.5" thickBot="1">
      <c r="A130" s="21" t="s">
        <v>40</v>
      </c>
      <c r="B130" s="16" t="s">
        <v>48</v>
      </c>
      <c r="C130" s="42">
        <f>C57</f>
        <v>2706.7971177644804</v>
      </c>
    </row>
    <row r="131" spans="1:3" ht="16.5" thickBot="1">
      <c r="A131" s="21" t="s">
        <v>41</v>
      </c>
      <c r="B131" s="16" t="s">
        <v>71</v>
      </c>
      <c r="C131" s="42">
        <f>D69</f>
        <v>186.26643547904001</v>
      </c>
    </row>
    <row r="132" spans="1:3" ht="16.5" thickBot="1">
      <c r="A132" s="21" t="s">
        <v>42</v>
      </c>
      <c r="B132" s="16" t="s">
        <v>79</v>
      </c>
      <c r="C132" s="42">
        <f>C99</f>
        <v>295.12387244040406</v>
      </c>
    </row>
    <row r="133" spans="1:3" ht="16.5" thickBot="1">
      <c r="A133" s="21" t="s">
        <v>43</v>
      </c>
      <c r="B133" s="16" t="s">
        <v>91</v>
      </c>
      <c r="C133" s="42">
        <f>C109</f>
        <v>176.27208333333334</v>
      </c>
    </row>
    <row r="134" spans="1:3" ht="16.5" thickBot="1">
      <c r="A134" s="171" t="s">
        <v>97</v>
      </c>
      <c r="B134" s="172"/>
      <c r="C134" s="42">
        <f>SUM(C129:C133)</f>
        <v>5985.154709017258</v>
      </c>
    </row>
    <row r="135" spans="1:3" ht="16.5" thickBot="1">
      <c r="A135" s="21" t="s">
        <v>45</v>
      </c>
      <c r="B135" s="16" t="s">
        <v>98</v>
      </c>
      <c r="C135" s="42">
        <f>D123</f>
        <v>1666.0575905755891</v>
      </c>
    </row>
    <row r="136" spans="1:3">
      <c r="A136" s="168" t="s">
        <v>99</v>
      </c>
      <c r="B136" s="169"/>
      <c r="C136" s="49">
        <f>C134+C135</f>
        <v>7651.2122995928476</v>
      </c>
    </row>
    <row r="137" spans="1:3">
      <c r="A137" s="165" t="s">
        <v>118</v>
      </c>
      <c r="B137" s="166"/>
      <c r="C137" s="51">
        <v>2</v>
      </c>
    </row>
    <row r="138" spans="1:3" ht="16.5" thickBot="1">
      <c r="A138" s="167" t="s">
        <v>119</v>
      </c>
      <c r="B138" s="167"/>
      <c r="C138" s="50">
        <f>C136*C137</f>
        <v>15302.424599185695</v>
      </c>
    </row>
  </sheetData>
  <sheetProtection password="F668" sheet="1" objects="1" scenarios="1"/>
  <mergeCells count="35">
    <mergeCell ref="A126:C126"/>
    <mergeCell ref="A134:B134"/>
    <mergeCell ref="A136:B136"/>
    <mergeCell ref="A137:B137"/>
    <mergeCell ref="A138:B138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0" max="3" man="1"/>
    <brk id="93" max="3" man="1"/>
  </rowBreaks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6"/>
  <sheetViews>
    <sheetView topLeftCell="A40" workbookViewId="0">
      <selection activeCell="B49" sqref="B49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185" t="s">
        <v>13</v>
      </c>
      <c r="B3" s="186"/>
      <c r="C3" s="186"/>
      <c r="D3" s="186"/>
      <c r="E3" s="187"/>
    </row>
    <row r="4" spans="1:5" ht="16.5" thickBot="1">
      <c r="A4" s="185" t="s">
        <v>158</v>
      </c>
      <c r="B4" s="186"/>
      <c r="C4" s="186"/>
      <c r="D4" s="186"/>
      <c r="E4" s="187"/>
    </row>
    <row r="5" spans="1:5" ht="16.5" thickBot="1">
      <c r="A5" s="96" t="s">
        <v>103</v>
      </c>
      <c r="B5" s="97" t="s">
        <v>9</v>
      </c>
      <c r="C5" s="97" t="s">
        <v>10</v>
      </c>
      <c r="D5" s="98" t="s">
        <v>12</v>
      </c>
      <c r="E5" s="99" t="s">
        <v>11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185" t="s">
        <v>17</v>
      </c>
      <c r="B8" s="186"/>
      <c r="C8" s="186"/>
      <c r="D8" s="186"/>
      <c r="E8" s="187"/>
    </row>
    <row r="9" spans="1:5" ht="16.5" thickBot="1">
      <c r="A9" s="96" t="s">
        <v>2</v>
      </c>
      <c r="B9" s="97" t="s">
        <v>0</v>
      </c>
      <c r="C9" s="97" t="s">
        <v>14</v>
      </c>
      <c r="D9" s="97" t="s">
        <v>1</v>
      </c>
      <c r="E9" s="99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100">
        <f t="shared" ref="E10" si="1">B10*C10*D10</f>
        <v>110.7336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8" t="s">
        <v>169</v>
      </c>
      <c r="B12" s="189"/>
      <c r="C12" s="189"/>
      <c r="D12" s="190"/>
      <c r="E12" s="103"/>
    </row>
    <row r="13" spans="1:5" ht="16.5" thickBot="1">
      <c r="A13" s="96" t="s">
        <v>2</v>
      </c>
      <c r="B13" s="97" t="s">
        <v>11</v>
      </c>
      <c r="C13" s="97" t="s">
        <v>16</v>
      </c>
      <c r="D13" s="99" t="s">
        <v>18</v>
      </c>
      <c r="E13" s="103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4">
        <f>B14-C14</f>
        <v>41.466400000000021</v>
      </c>
      <c r="E14" s="105"/>
    </row>
    <row r="15" spans="1:5" ht="16.5" thickBot="1">
      <c r="C15" s="106"/>
      <c r="D15" s="104"/>
    </row>
    <row r="16" spans="1:5" ht="16.5" thickBot="1">
      <c r="A16" s="185" t="s">
        <v>13</v>
      </c>
      <c r="B16" s="186"/>
      <c r="C16" s="186"/>
      <c r="D16" s="186"/>
      <c r="E16" s="187"/>
    </row>
    <row r="17" spans="1:5" ht="16.5" thickBot="1">
      <c r="A17" s="185" t="s">
        <v>159</v>
      </c>
      <c r="B17" s="186"/>
      <c r="C17" s="186"/>
      <c r="D17" s="186"/>
      <c r="E17" s="187"/>
    </row>
    <row r="18" spans="1:5" ht="16.5" thickBot="1">
      <c r="A18" s="96" t="s">
        <v>103</v>
      </c>
      <c r="B18" s="97" t="s">
        <v>9</v>
      </c>
      <c r="C18" s="97" t="s">
        <v>10</v>
      </c>
      <c r="D18" s="98" t="s">
        <v>12</v>
      </c>
      <c r="E18" s="99" t="s">
        <v>11</v>
      </c>
    </row>
    <row r="19" spans="1:5" ht="15.75">
      <c r="A19" s="3"/>
      <c r="B19" s="5">
        <f>B6</f>
        <v>5</v>
      </c>
      <c r="C19" s="1">
        <v>2</v>
      </c>
      <c r="D19" s="48">
        <v>26</v>
      </c>
      <c r="E19" s="100">
        <f t="shared" ref="E19" si="2">B19*C19*D19</f>
        <v>260</v>
      </c>
    </row>
    <row r="20" spans="1:5" ht="15.75" thickBot="1">
      <c r="A20" s="101"/>
      <c r="B20" s="102"/>
      <c r="C20" s="102"/>
      <c r="D20" s="102"/>
      <c r="E20" s="103"/>
    </row>
    <row r="21" spans="1:5" ht="16.5" thickBot="1">
      <c r="A21" s="185" t="s">
        <v>17</v>
      </c>
      <c r="B21" s="186"/>
      <c r="C21" s="186"/>
      <c r="D21" s="186"/>
      <c r="E21" s="187"/>
    </row>
    <row r="22" spans="1:5" ht="16.5" thickBot="1">
      <c r="A22" s="96" t="s">
        <v>2</v>
      </c>
      <c r="B22" s="97" t="s">
        <v>0</v>
      </c>
      <c r="C22" s="97" t="s">
        <v>14</v>
      </c>
      <c r="D22" s="97" t="s">
        <v>1</v>
      </c>
      <c r="E22" s="99" t="s">
        <v>15</v>
      </c>
    </row>
    <row r="23" spans="1:5" ht="16.5" thickBot="1">
      <c r="A23" s="3"/>
      <c r="B23" s="5">
        <f>B10</f>
        <v>1845.56</v>
      </c>
      <c r="C23" s="4">
        <v>1</v>
      </c>
      <c r="D23" s="4">
        <v>0.06</v>
      </c>
      <c r="E23" s="100">
        <f t="shared" ref="E23" si="3">B23*C23*D23</f>
        <v>110.7336</v>
      </c>
    </row>
    <row r="24" spans="1:5" ht="16.5" thickBot="1">
      <c r="A24" s="101"/>
      <c r="B24" s="102"/>
      <c r="C24" s="4"/>
      <c r="D24" s="4"/>
      <c r="E24" s="100"/>
    </row>
    <row r="25" spans="1:5" ht="16.5" thickBot="1">
      <c r="A25" s="188" t="s">
        <v>170</v>
      </c>
      <c r="B25" s="189"/>
      <c r="C25" s="189"/>
      <c r="D25" s="190"/>
      <c r="E25" s="103"/>
    </row>
    <row r="26" spans="1:5" ht="16.5" thickBot="1">
      <c r="A26" s="96" t="s">
        <v>2</v>
      </c>
      <c r="B26" s="97" t="s">
        <v>11</v>
      </c>
      <c r="C26" s="97" t="s">
        <v>16</v>
      </c>
      <c r="D26" s="99" t="s">
        <v>18</v>
      </c>
      <c r="E26" s="103"/>
    </row>
    <row r="27" spans="1:5" ht="16.5" thickBot="1">
      <c r="A27" s="3"/>
      <c r="B27" s="24">
        <f>E19</f>
        <v>260</v>
      </c>
      <c r="C27" s="24">
        <f>E23</f>
        <v>110.7336</v>
      </c>
      <c r="D27" s="104">
        <f>B27-C27</f>
        <v>149.2664</v>
      </c>
      <c r="E27" s="105"/>
    </row>
    <row r="28" spans="1:5" ht="20.25" customHeight="1" thickBot="1"/>
    <row r="29" spans="1:5" ht="16.5" thickBot="1">
      <c r="A29" s="188" t="s">
        <v>19</v>
      </c>
      <c r="B29" s="189"/>
      <c r="C29" s="189"/>
      <c r="D29" s="190"/>
    </row>
    <row r="30" spans="1:5" ht="16.5" thickBot="1">
      <c r="A30" s="188" t="s">
        <v>158</v>
      </c>
      <c r="B30" s="189"/>
      <c r="C30" s="189"/>
      <c r="D30" s="190"/>
    </row>
    <row r="31" spans="1:5" ht="16.5" thickBot="1">
      <c r="A31" s="107" t="s">
        <v>2</v>
      </c>
      <c r="B31" s="108" t="s">
        <v>20</v>
      </c>
      <c r="C31" s="109" t="s">
        <v>12</v>
      </c>
      <c r="D31" s="110" t="s">
        <v>3</v>
      </c>
    </row>
    <row r="32" spans="1:5" ht="16.5" thickBot="1">
      <c r="A32" s="3"/>
      <c r="B32" s="5">
        <v>32.11</v>
      </c>
      <c r="C32" s="48">
        <v>15.22</v>
      </c>
      <c r="D32" s="100">
        <f>(B32*C32)</f>
        <v>488.71420000000001</v>
      </c>
      <c r="E32" s="111"/>
    </row>
    <row r="33" spans="1:5" ht="16.5" thickBot="1">
      <c r="A33" s="191" t="s">
        <v>117</v>
      </c>
      <c r="B33" s="193"/>
      <c r="C33" s="4">
        <v>0.18</v>
      </c>
      <c r="D33" s="100">
        <f>((B32*C32)*C33)</f>
        <v>87.968555999999992</v>
      </c>
    </row>
    <row r="34" spans="1:5" ht="15.75">
      <c r="A34" s="191" t="s">
        <v>163</v>
      </c>
      <c r="B34" s="192"/>
      <c r="C34" s="193"/>
      <c r="D34" s="112">
        <f>D32-D33</f>
        <v>400.74564400000003</v>
      </c>
    </row>
    <row r="35" spans="1:5" ht="16.5" thickBot="1">
      <c r="A35" s="87"/>
      <c r="B35" s="113"/>
      <c r="C35" s="88"/>
      <c r="D35" s="114"/>
    </row>
    <row r="36" spans="1:5" ht="16.5" thickBot="1">
      <c r="A36" s="188" t="s">
        <v>19</v>
      </c>
      <c r="B36" s="189"/>
      <c r="C36" s="189"/>
      <c r="D36" s="190"/>
    </row>
    <row r="37" spans="1:5" ht="16.5" thickBot="1">
      <c r="A37" s="188" t="str">
        <f>A17</f>
        <v>Posto Seg Sab</v>
      </c>
      <c r="B37" s="189"/>
      <c r="C37" s="189"/>
      <c r="D37" s="190"/>
    </row>
    <row r="38" spans="1:5" ht="16.5" thickBot="1">
      <c r="A38" s="107" t="s">
        <v>2</v>
      </c>
      <c r="B38" s="108" t="s">
        <v>20</v>
      </c>
      <c r="C38" s="109" t="s">
        <v>12</v>
      </c>
      <c r="D38" s="110" t="s">
        <v>3</v>
      </c>
    </row>
    <row r="39" spans="1:5" ht="16.5" thickBot="1">
      <c r="A39" s="3"/>
      <c r="B39" s="5">
        <v>32.11</v>
      </c>
      <c r="C39" s="48">
        <v>26</v>
      </c>
      <c r="D39" s="100">
        <f>(B39*C39)</f>
        <v>834.86</v>
      </c>
    </row>
    <row r="40" spans="1:5" ht="16.5" thickBot="1">
      <c r="A40" s="191" t="s">
        <v>117</v>
      </c>
      <c r="B40" s="193"/>
      <c r="C40" s="89">
        <v>0.18</v>
      </c>
      <c r="D40" s="112">
        <f>((B39*C39)*C40)</f>
        <v>150.2748</v>
      </c>
    </row>
    <row r="41" spans="1:5" ht="16.5" thickBot="1">
      <c r="A41" s="207" t="s">
        <v>163</v>
      </c>
      <c r="B41" s="208"/>
      <c r="C41" s="208"/>
      <c r="D41" s="127">
        <f>D39-D40</f>
        <v>684.58519999999999</v>
      </c>
    </row>
    <row r="42" spans="1:5" ht="16.5" customHeight="1">
      <c r="A42" s="85"/>
      <c r="B42" s="128"/>
      <c r="C42" s="86"/>
      <c r="D42" s="129"/>
    </row>
    <row r="43" spans="1:5" ht="16.5" thickBot="1">
      <c r="A43" s="194" t="s">
        <v>128</v>
      </c>
      <c r="B43" s="195"/>
      <c r="C43" s="195"/>
      <c r="D43" s="196"/>
    </row>
    <row r="44" spans="1:5" ht="16.5" thickBot="1">
      <c r="A44" s="107" t="s">
        <v>2</v>
      </c>
      <c r="B44" s="108" t="s">
        <v>113</v>
      </c>
      <c r="C44" s="109" t="s">
        <v>115</v>
      </c>
      <c r="D44" s="110" t="s">
        <v>3</v>
      </c>
      <c r="E44" s="111"/>
    </row>
    <row r="45" spans="1:5" ht="15.75">
      <c r="A45" s="3"/>
      <c r="B45" s="5">
        <v>169.57</v>
      </c>
      <c r="C45" s="48">
        <v>0.05</v>
      </c>
      <c r="D45" s="100">
        <f>B45-(B45*C45)</f>
        <v>161.0915</v>
      </c>
    </row>
    <row r="46" spans="1:5" ht="15.75">
      <c r="A46" s="200" t="s">
        <v>120</v>
      </c>
      <c r="B46" s="200"/>
      <c r="C46" s="200"/>
      <c r="D46" s="200"/>
    </row>
    <row r="47" spans="1:5" ht="15.75">
      <c r="A47" s="200" t="s">
        <v>126</v>
      </c>
      <c r="B47" s="200"/>
      <c r="C47" s="200"/>
      <c r="D47" s="200"/>
    </row>
    <row r="48" spans="1:5" ht="15.75">
      <c r="A48" s="115" t="s">
        <v>2</v>
      </c>
      <c r="B48" s="115" t="s">
        <v>3</v>
      </c>
      <c r="C48" s="116" t="s">
        <v>113</v>
      </c>
      <c r="D48" s="115" t="s">
        <v>155</v>
      </c>
    </row>
    <row r="49" spans="1:4">
      <c r="A49" s="117" t="s">
        <v>121</v>
      </c>
      <c r="B49" s="138">
        <v>120</v>
      </c>
      <c r="C49" s="117">
        <f>B49/12</f>
        <v>10</v>
      </c>
      <c r="D49" s="117">
        <f>C49/2</f>
        <v>5</v>
      </c>
    </row>
    <row r="50" spans="1:4">
      <c r="A50" s="117" t="s">
        <v>122</v>
      </c>
      <c r="B50" s="138">
        <v>34.64</v>
      </c>
      <c r="C50" s="117">
        <f t="shared" ref="C50:C53" si="4">B50/12</f>
        <v>2.8866666666666667</v>
      </c>
      <c r="D50" s="117">
        <f t="shared" ref="D50:D53" si="5">C50/2</f>
        <v>1.4433333333333334</v>
      </c>
    </row>
    <row r="51" spans="1:4">
      <c r="A51" s="117" t="s">
        <v>123</v>
      </c>
      <c r="B51" s="138">
        <v>15.89</v>
      </c>
      <c r="C51" s="117">
        <f t="shared" si="4"/>
        <v>1.3241666666666667</v>
      </c>
      <c r="D51" s="117">
        <f t="shared" si="5"/>
        <v>0.66208333333333336</v>
      </c>
    </row>
    <row r="52" spans="1:4">
      <c r="A52" s="117" t="s">
        <v>124</v>
      </c>
      <c r="B52" s="138">
        <v>80</v>
      </c>
      <c r="C52" s="117">
        <f t="shared" si="4"/>
        <v>6.666666666666667</v>
      </c>
      <c r="D52" s="117">
        <f t="shared" si="5"/>
        <v>3.3333333333333335</v>
      </c>
    </row>
    <row r="53" spans="1:4">
      <c r="A53" s="117" t="s">
        <v>154</v>
      </c>
      <c r="B53" s="138">
        <v>1500</v>
      </c>
      <c r="C53" s="117">
        <f t="shared" si="4"/>
        <v>125</v>
      </c>
      <c r="D53" s="117">
        <f t="shared" si="5"/>
        <v>62.5</v>
      </c>
    </row>
    <row r="54" spans="1:4">
      <c r="A54" s="201" t="s">
        <v>5</v>
      </c>
      <c r="B54" s="202"/>
      <c r="C54" s="203"/>
      <c r="D54" s="117">
        <f>SUM(D49:D53)</f>
        <v>72.938749999999999</v>
      </c>
    </row>
    <row r="55" spans="1:4" ht="16.5" thickBot="1">
      <c r="A55" s="204" t="s">
        <v>156</v>
      </c>
      <c r="B55" s="205"/>
      <c r="C55" s="205"/>
      <c r="D55" s="206"/>
    </row>
    <row r="56" spans="1:4" ht="16.5" thickBot="1">
      <c r="A56" s="118" t="s">
        <v>27</v>
      </c>
      <c r="B56" s="119" t="s">
        <v>28</v>
      </c>
      <c r="C56" s="119" t="s">
        <v>29</v>
      </c>
      <c r="D56" s="120" t="s">
        <v>3</v>
      </c>
    </row>
    <row r="57" spans="1:4" ht="16.5" thickBot="1">
      <c r="A57" s="6" t="s">
        <v>30</v>
      </c>
      <c r="B57" s="7">
        <v>4</v>
      </c>
      <c r="C57" s="139">
        <v>65</v>
      </c>
      <c r="D57" s="79">
        <f>C57*B57</f>
        <v>260</v>
      </c>
    </row>
    <row r="58" spans="1:4" ht="16.5" thickBot="1">
      <c r="A58" s="8" t="s">
        <v>31</v>
      </c>
      <c r="B58" s="9">
        <v>6</v>
      </c>
      <c r="C58" s="139">
        <v>58</v>
      </c>
      <c r="D58" s="79">
        <f t="shared" ref="D58:D62" si="6">C58*B58</f>
        <v>348</v>
      </c>
    </row>
    <row r="59" spans="1:4" ht="16.5" thickBot="1">
      <c r="A59" s="8" t="s">
        <v>153</v>
      </c>
      <c r="B59" s="9">
        <v>4</v>
      </c>
      <c r="C59" s="139">
        <v>60</v>
      </c>
      <c r="D59" s="79">
        <f t="shared" si="6"/>
        <v>240</v>
      </c>
    </row>
    <row r="60" spans="1:4" ht="16.5" thickBot="1">
      <c r="A60" s="8" t="s">
        <v>125</v>
      </c>
      <c r="B60" s="9">
        <v>6</v>
      </c>
      <c r="C60" s="139">
        <v>12</v>
      </c>
      <c r="D60" s="79">
        <f t="shared" si="6"/>
        <v>72</v>
      </c>
    </row>
    <row r="61" spans="1:4" ht="16.5" thickBot="1">
      <c r="A61" s="8" t="s">
        <v>116</v>
      </c>
      <c r="B61" s="9">
        <v>2</v>
      </c>
      <c r="C61" s="139">
        <v>120</v>
      </c>
      <c r="D61" s="79">
        <f t="shared" si="6"/>
        <v>240</v>
      </c>
    </row>
    <row r="62" spans="1:4" ht="16.5" thickBot="1">
      <c r="A62" s="8" t="s">
        <v>112</v>
      </c>
      <c r="B62" s="9">
        <v>2</v>
      </c>
      <c r="C62" s="139">
        <v>40</v>
      </c>
      <c r="D62" s="79">
        <f t="shared" si="6"/>
        <v>80</v>
      </c>
    </row>
    <row r="63" spans="1:4" ht="16.5" thickBot="1">
      <c r="A63" s="197" t="s">
        <v>32</v>
      </c>
      <c r="B63" s="198"/>
      <c r="C63" s="199"/>
      <c r="D63" s="121"/>
    </row>
    <row r="64" spans="1:4" ht="16.5" thickBot="1">
      <c r="A64" s="197" t="s">
        <v>33</v>
      </c>
      <c r="B64" s="198"/>
      <c r="C64" s="199"/>
      <c r="D64" s="122"/>
    </row>
    <row r="65" spans="1:4" ht="16.5" thickBot="1">
      <c r="A65" s="123" t="s">
        <v>2</v>
      </c>
      <c r="B65" s="124" t="s">
        <v>21</v>
      </c>
      <c r="C65" s="125" t="s">
        <v>34</v>
      </c>
      <c r="D65" s="122"/>
    </row>
    <row r="66" spans="1:4" ht="15.75">
      <c r="A66" s="3"/>
      <c r="B66" s="11">
        <f>SUM(D57:D62)</f>
        <v>1240</v>
      </c>
      <c r="C66" s="126">
        <f>B66/12</f>
        <v>103.33333333333333</v>
      </c>
      <c r="D66" s="10"/>
    </row>
  </sheetData>
  <sheetProtection password="F668" sheet="1" objects="1" scenarios="1"/>
  <mergeCells count="23">
    <mergeCell ref="A63:C63"/>
    <mergeCell ref="A64:C64"/>
    <mergeCell ref="A46:D46"/>
    <mergeCell ref="A30:D30"/>
    <mergeCell ref="A34:C34"/>
    <mergeCell ref="A40:B40"/>
    <mergeCell ref="A41:C41"/>
    <mergeCell ref="A47:D47"/>
    <mergeCell ref="A54:C54"/>
    <mergeCell ref="A55:D55"/>
    <mergeCell ref="A3:E3"/>
    <mergeCell ref="A8:E8"/>
    <mergeCell ref="A12:D12"/>
    <mergeCell ref="A29:D29"/>
    <mergeCell ref="A43:D43"/>
    <mergeCell ref="A4:E4"/>
    <mergeCell ref="A16:E16"/>
    <mergeCell ref="A17:E17"/>
    <mergeCell ref="A21:E21"/>
    <mergeCell ref="A25:D25"/>
    <mergeCell ref="A33:B33"/>
    <mergeCell ref="A36:D36"/>
    <mergeCell ref="A37:D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35" max="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 postos</vt:lpstr>
      <vt:lpstr>GRU 12x36 diurno</vt:lpstr>
      <vt:lpstr>GRU 12x36 noturno</vt:lpstr>
      <vt:lpstr>Planilha de Apoio - GRU</vt:lpstr>
      <vt:lpstr>SMP - 12x36 Diu</vt:lpstr>
      <vt:lpstr>SMP - 12x36 Not</vt:lpstr>
      <vt:lpstr>SMP - Seg Sab</vt:lpstr>
      <vt:lpstr>SMP - Líder</vt:lpstr>
      <vt:lpstr>Planilha de Apoio SMP</vt:lpstr>
      <vt:lpstr>'GRU 12x36 diurno'!Area_de_impressao</vt:lpstr>
      <vt:lpstr>'GRU 12x36 noturno'!Area_de_impressao</vt:lpstr>
      <vt:lpstr>'Planilha de Apoio SMP'!Area_de_impressao</vt:lpstr>
      <vt:lpstr>'SMP - 12x36 Diu'!Area_de_impressao</vt:lpstr>
      <vt:lpstr>'SMP - 12x36 Not'!Area_de_impressao</vt:lpstr>
      <vt:lpstr>'SMP - Líder'!Area_de_impressao</vt:lpstr>
      <vt:lpstr>'SMP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2022-02-09T13:20:30Z</dcterms:modified>
</cp:coreProperties>
</file>