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20" windowWidth="20730" windowHeight="11760" tabRatio="841"/>
  </bookViews>
  <sheets>
    <sheet name="Resumo postos" sheetId="11" r:id="rId1"/>
    <sheet name="Posto 12x36 diurno" sheetId="3" r:id="rId2"/>
    <sheet name="Posto 12x36 noturno" sheetId="10" r:id="rId3"/>
    <sheet name="Planilha de Apoio - P 12 x 36" sheetId="4" r:id="rId4"/>
    <sheet name="ITQ Seg Sex - 12 H" sheetId="17" r:id="rId5"/>
    <sheet name="P Apoio - ITQ Seg Sex" sheetId="18" r:id="rId6"/>
    <sheet name="PEN Seg Sáb" sheetId="19" r:id="rId7"/>
    <sheet name="Planilha de Apoio PEN" sheetId="16" r:id="rId8"/>
    <sheet name="TAT - Seg Sab" sheetId="14" r:id="rId9"/>
    <sheet name="Planlha de Apoio TAT " sheetId="20" r:id="rId10"/>
  </sheets>
  <definedNames>
    <definedName name="_xlnm.Print_Area" localSheetId="4">'ITQ Seg Sex - 12 H'!$A$1:$D$137</definedName>
    <definedName name="_xlnm.Print_Area" localSheetId="6">'PEN Seg Sáb'!$A$1:$D$139</definedName>
    <definedName name="_xlnm.Print_Area" localSheetId="7">'Planilha de Apoio PEN'!$A$1:$E$46</definedName>
    <definedName name="_xlnm.Print_Area" localSheetId="1">'Posto 12x36 diurno'!$A$1:$D$137</definedName>
    <definedName name="_xlnm.Print_Area" localSheetId="2">'Posto 12x36 noturno'!$A$1:$D$139</definedName>
    <definedName name="_xlnm.Print_Area" localSheetId="8">'TAT - Seg Sab'!$A$1:$D$141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1"/>
  <c r="G36" s="1"/>
  <c r="G37" s="1"/>
  <c r="G38" s="1"/>
  <c r="G39" s="1"/>
  <c r="C16" i="14"/>
  <c r="C109"/>
  <c r="C108"/>
  <c r="C49"/>
  <c r="C47"/>
  <c r="C46"/>
  <c r="D42" i="20"/>
  <c r="D41"/>
  <c r="D40"/>
  <c r="D39"/>
  <c r="B46" s="1"/>
  <c r="C46" s="1"/>
  <c r="D38"/>
  <c r="D37"/>
  <c r="D33"/>
  <c r="C33"/>
  <c r="C32"/>
  <c r="D32" s="1"/>
  <c r="D31"/>
  <c r="C31"/>
  <c r="C30"/>
  <c r="D30" s="1"/>
  <c r="D29"/>
  <c r="C29"/>
  <c r="D25"/>
  <c r="D20"/>
  <c r="D19"/>
  <c r="D21" s="1"/>
  <c r="A17"/>
  <c r="B14"/>
  <c r="D14" s="1"/>
  <c r="E10"/>
  <c r="C14" s="1"/>
  <c r="E6"/>
  <c r="D13" i="14"/>
  <c r="C119" i="19"/>
  <c r="C116"/>
  <c r="C117" s="1"/>
  <c r="C79"/>
  <c r="C85" s="1"/>
  <c r="C65"/>
  <c r="C32"/>
  <c r="C38" s="1"/>
  <c r="C24"/>
  <c r="D11"/>
  <c r="C11"/>
  <c r="F90" s="1"/>
  <c r="F91" s="1"/>
  <c r="F92" s="1"/>
  <c r="F93" s="1"/>
  <c r="C91" s="1"/>
  <c r="C92" s="1"/>
  <c r="C99" s="1"/>
  <c r="F30" i="11"/>
  <c r="G30" s="1"/>
  <c r="G31" s="1"/>
  <c r="G32" s="1"/>
  <c r="G33" s="1"/>
  <c r="F23"/>
  <c r="G23" s="1"/>
  <c r="F16"/>
  <c r="G16" s="1"/>
  <c r="D42" i="18"/>
  <c r="D41"/>
  <c r="D40"/>
  <c r="D39"/>
  <c r="D38"/>
  <c r="D37"/>
  <c r="C33"/>
  <c r="D33" s="1"/>
  <c r="C32"/>
  <c r="D32" s="1"/>
  <c r="C31"/>
  <c r="D31" s="1"/>
  <c r="C30"/>
  <c r="D30" s="1"/>
  <c r="C29"/>
  <c r="D29" s="1"/>
  <c r="D25"/>
  <c r="C45" i="17" s="1"/>
  <c r="D20" i="18"/>
  <c r="D19"/>
  <c r="A17"/>
  <c r="E10"/>
  <c r="C14" s="1"/>
  <c r="E6"/>
  <c r="B14" s="1"/>
  <c r="D42" i="4"/>
  <c r="D41"/>
  <c r="D40"/>
  <c r="D39"/>
  <c r="D38"/>
  <c r="D37"/>
  <c r="C33"/>
  <c r="D33" s="1"/>
  <c r="C32"/>
  <c r="D32" s="1"/>
  <c r="C31"/>
  <c r="D31" s="1"/>
  <c r="C30"/>
  <c r="D30" s="1"/>
  <c r="C29"/>
  <c r="D29" s="1"/>
  <c r="D25"/>
  <c r="C45" i="3" s="1"/>
  <c r="D20" i="4"/>
  <c r="D19"/>
  <c r="C14"/>
  <c r="E10"/>
  <c r="E6"/>
  <c r="B14" s="1"/>
  <c r="C117" i="17"/>
  <c r="C115"/>
  <c r="C122" s="1"/>
  <c r="C83"/>
  <c r="C77"/>
  <c r="C63"/>
  <c r="C36"/>
  <c r="E36" s="1"/>
  <c r="C22"/>
  <c r="C11"/>
  <c r="C90" s="1"/>
  <c r="C97" s="1"/>
  <c r="D34" i="20" l="1"/>
  <c r="E38" i="19"/>
  <c r="C68"/>
  <c r="D10"/>
  <c r="E10" s="1"/>
  <c r="C124"/>
  <c r="D34" i="4"/>
  <c r="D14"/>
  <c r="C42" i="3" s="1"/>
  <c r="D21" i="4"/>
  <c r="C43" i="3" s="1"/>
  <c r="B46" i="4"/>
  <c r="C46" s="1"/>
  <c r="C105" i="3"/>
  <c r="B46" i="18"/>
  <c r="C46" s="1"/>
  <c r="C104" i="17" s="1"/>
  <c r="D21" i="18"/>
  <c r="C43" i="17" s="1"/>
  <c r="D34" i="18"/>
  <c r="C105" i="17" s="1"/>
  <c r="D14" i="18"/>
  <c r="C42" i="17" s="1"/>
  <c r="C66"/>
  <c r="C12"/>
  <c r="E11" i="19" l="1"/>
  <c r="E13"/>
  <c r="C70"/>
  <c r="C86" s="1"/>
  <c r="C104" i="3"/>
  <c r="D83" i="17"/>
  <c r="C96" s="1"/>
  <c r="C98" s="1"/>
  <c r="C131" s="1"/>
  <c r="D80"/>
  <c r="D63"/>
  <c r="D21"/>
  <c r="D81"/>
  <c r="D77"/>
  <c r="D67"/>
  <c r="D64"/>
  <c r="C128"/>
  <c r="D82"/>
  <c r="D78"/>
  <c r="D65"/>
  <c r="D62"/>
  <c r="D22"/>
  <c r="D79"/>
  <c r="D20"/>
  <c r="D66"/>
  <c r="C68"/>
  <c r="C84" s="1"/>
  <c r="C34" i="14"/>
  <c r="C118"/>
  <c r="C116" i="10"/>
  <c r="A17" i="16"/>
  <c r="D20"/>
  <c r="D19"/>
  <c r="D11" i="14"/>
  <c r="D12" i="10"/>
  <c r="E12" i="19" l="1"/>
  <c r="C13" s="1"/>
  <c r="C12"/>
  <c r="C47" i="10"/>
  <c r="D32" i="17"/>
  <c r="D36"/>
  <c r="C54" s="1"/>
  <c r="D33"/>
  <c r="D29"/>
  <c r="D30"/>
  <c r="D34"/>
  <c r="C53"/>
  <c r="D35"/>
  <c r="D31"/>
  <c r="D28"/>
  <c r="D68"/>
  <c r="C130" s="1"/>
  <c r="D21" i="16"/>
  <c r="C45" i="19" s="1"/>
  <c r="C14" l="1"/>
  <c r="D79" s="1"/>
  <c r="C108" i="17"/>
  <c r="C132" s="1"/>
  <c r="C45" i="10"/>
  <c r="C44"/>
  <c r="C106"/>
  <c r="C107"/>
  <c r="D81" i="19" l="1"/>
  <c r="D66"/>
  <c r="D85"/>
  <c r="C98" s="1"/>
  <c r="C100" s="1"/>
  <c r="C133" s="1"/>
  <c r="C130"/>
  <c r="D68"/>
  <c r="D64"/>
  <c r="D24"/>
  <c r="D83"/>
  <c r="D65"/>
  <c r="D67"/>
  <c r="D69"/>
  <c r="D80"/>
  <c r="D23"/>
  <c r="D82"/>
  <c r="D22"/>
  <c r="D84"/>
  <c r="D36"/>
  <c r="D32"/>
  <c r="C55"/>
  <c r="D33"/>
  <c r="D30"/>
  <c r="D37"/>
  <c r="D34"/>
  <c r="D31"/>
  <c r="D38"/>
  <c r="C56" s="1"/>
  <c r="D35"/>
  <c r="D70"/>
  <c r="C132" s="1"/>
  <c r="C47" i="17"/>
  <c r="C55" s="1"/>
  <c r="C56" s="1"/>
  <c r="C129" s="1"/>
  <c r="C133" s="1"/>
  <c r="D114" s="1"/>
  <c r="D115" s="1"/>
  <c r="D121" s="1"/>
  <c r="D116" l="1"/>
  <c r="D120"/>
  <c r="D118"/>
  <c r="D117"/>
  <c r="D119"/>
  <c r="D122" l="1"/>
  <c r="C134" s="1"/>
  <c r="C135" s="1"/>
  <c r="C137" s="1"/>
  <c r="F10" i="11" s="1"/>
  <c r="G10" s="1"/>
  <c r="E10" i="16" l="1"/>
  <c r="C14" s="1"/>
  <c r="C121" i="14"/>
  <c r="C119"/>
  <c r="C87"/>
  <c r="C81"/>
  <c r="C67"/>
  <c r="C40"/>
  <c r="C26"/>
  <c r="C11"/>
  <c r="E6" i="16"/>
  <c r="B14" s="1"/>
  <c r="D42"/>
  <c r="D41"/>
  <c r="D40"/>
  <c r="D39"/>
  <c r="D38"/>
  <c r="D37"/>
  <c r="C33"/>
  <c r="D33" s="1"/>
  <c r="C32"/>
  <c r="D32" s="1"/>
  <c r="C31"/>
  <c r="D31" s="1"/>
  <c r="C30"/>
  <c r="D30" s="1"/>
  <c r="C29"/>
  <c r="D29" s="1"/>
  <c r="D25"/>
  <c r="C47" i="19" s="1"/>
  <c r="C63" i="3"/>
  <c r="C77"/>
  <c r="F92" i="14" l="1"/>
  <c r="F93" s="1"/>
  <c r="F94" s="1"/>
  <c r="F95" s="1"/>
  <c r="C93" s="1"/>
  <c r="C94" s="1"/>
  <c r="C101" s="1"/>
  <c r="D10"/>
  <c r="E10" s="1"/>
  <c r="E40"/>
  <c r="C126"/>
  <c r="D34" i="16"/>
  <c r="C107" i="19" s="1"/>
  <c r="B46" i="16"/>
  <c r="C46" s="1"/>
  <c r="C106" i="19" s="1"/>
  <c r="C70" i="14"/>
  <c r="D14" i="16"/>
  <c r="C44" i="19" s="1"/>
  <c r="C49" s="1"/>
  <c r="C57" s="1"/>
  <c r="C58" s="1"/>
  <c r="C64" i="10"/>
  <c r="C66"/>
  <c r="C67"/>
  <c r="C69"/>
  <c r="C110" i="19" l="1"/>
  <c r="C134" s="1"/>
  <c r="D118"/>
  <c r="C131"/>
  <c r="E11" i="14"/>
  <c r="E13"/>
  <c r="C14" s="1"/>
  <c r="C15" s="1"/>
  <c r="C51"/>
  <c r="C59" s="1"/>
  <c r="C72"/>
  <c r="C88" s="1"/>
  <c r="C84" i="10"/>
  <c r="C83"/>
  <c r="C82"/>
  <c r="C81"/>
  <c r="C80"/>
  <c r="C79"/>
  <c r="C37"/>
  <c r="C36"/>
  <c r="C35"/>
  <c r="C34"/>
  <c r="C33"/>
  <c r="C32"/>
  <c r="C31"/>
  <c r="C30"/>
  <c r="C23"/>
  <c r="C83" i="3"/>
  <c r="C115"/>
  <c r="C135" i="19" l="1"/>
  <c r="D116" s="1"/>
  <c r="C112" i="14"/>
  <c r="C136" s="1"/>
  <c r="E12"/>
  <c r="C13" s="1"/>
  <c r="C12"/>
  <c r="C117" i="10"/>
  <c r="C85"/>
  <c r="C119"/>
  <c r="C38"/>
  <c r="C11"/>
  <c r="D117" i="19" l="1"/>
  <c r="E90" i="10"/>
  <c r="E93" s="1"/>
  <c r="E94" s="1"/>
  <c r="E95" s="1"/>
  <c r="D10"/>
  <c r="E10" s="1"/>
  <c r="E11" s="1"/>
  <c r="C124"/>
  <c r="D120" i="19" l="1"/>
  <c r="D123"/>
  <c r="D121"/>
  <c r="D119"/>
  <c r="D122"/>
  <c r="D25" i="14"/>
  <c r="D68"/>
  <c r="D82"/>
  <c r="D83"/>
  <c r="D87"/>
  <c r="C100" s="1"/>
  <c r="C102" s="1"/>
  <c r="C135" s="1"/>
  <c r="D85"/>
  <c r="D24"/>
  <c r="D70"/>
  <c r="D67"/>
  <c r="D71"/>
  <c r="D86"/>
  <c r="D26"/>
  <c r="D84"/>
  <c r="D81"/>
  <c r="C132"/>
  <c r="D66"/>
  <c r="D69"/>
  <c r="C92" i="10"/>
  <c r="C91"/>
  <c r="E12"/>
  <c r="C13" s="1"/>
  <c r="C12"/>
  <c r="C14"/>
  <c r="D66" s="1"/>
  <c r="C11" i="3"/>
  <c r="F88" s="1"/>
  <c r="F89" s="1"/>
  <c r="F90" s="1"/>
  <c r="F91" s="1"/>
  <c r="D124" i="19" l="1"/>
  <c r="C136" s="1"/>
  <c r="C137" s="1"/>
  <c r="C139" s="1"/>
  <c r="F17" i="11" s="1"/>
  <c r="G17" s="1"/>
  <c r="G18" s="1"/>
  <c r="G19" s="1"/>
  <c r="G20" s="1"/>
  <c r="C89" i="3"/>
  <c r="C90" s="1"/>
  <c r="D37" i="14"/>
  <c r="D34"/>
  <c r="D35"/>
  <c r="D40"/>
  <c r="C58" s="1"/>
  <c r="D38"/>
  <c r="D39"/>
  <c r="D32"/>
  <c r="C57"/>
  <c r="C60" s="1"/>
  <c r="D33"/>
  <c r="D36"/>
  <c r="D72"/>
  <c r="C134" s="1"/>
  <c r="D79" i="10"/>
  <c r="D84"/>
  <c r="D64"/>
  <c r="D23"/>
  <c r="D85"/>
  <c r="C98" s="1"/>
  <c r="D81"/>
  <c r="D69"/>
  <c r="D82"/>
  <c r="D80"/>
  <c r="D67"/>
  <c r="D83"/>
  <c r="C130"/>
  <c r="D120" i="14" l="1"/>
  <c r="C133"/>
  <c r="C137" s="1"/>
  <c r="D118" l="1"/>
  <c r="D119" l="1"/>
  <c r="C108" i="3"/>
  <c r="C132" s="1"/>
  <c r="D121" i="14" l="1"/>
  <c r="D123"/>
  <c r="D125"/>
  <c r="D124"/>
  <c r="D122"/>
  <c r="C110" i="10"/>
  <c r="C134" s="1"/>
  <c r="C117" i="3"/>
  <c r="C122" s="1"/>
  <c r="C97"/>
  <c r="C65" i="10"/>
  <c r="C36" i="3"/>
  <c r="C66" s="1"/>
  <c r="D126" i="14" l="1"/>
  <c r="C138" s="1"/>
  <c r="C139" s="1"/>
  <c r="C141" s="1"/>
  <c r="G24" i="11" s="1"/>
  <c r="G25" s="1"/>
  <c r="G26" s="1"/>
  <c r="C68" i="3"/>
  <c r="C68" i="10"/>
  <c r="D68" s="1"/>
  <c r="D65"/>
  <c r="D70" l="1"/>
  <c r="C132" s="1"/>
  <c r="C70"/>
  <c r="C12" i="3"/>
  <c r="D77" s="1"/>
  <c r="D64" l="1"/>
  <c r="D67"/>
  <c r="D66"/>
  <c r="C22"/>
  <c r="D22" s="1"/>
  <c r="D34" s="1"/>
  <c r="C22" i="10"/>
  <c r="C47" i="3"/>
  <c r="C55" s="1"/>
  <c r="C49" i="10"/>
  <c r="C57" s="1"/>
  <c r="D78" i="3"/>
  <c r="D63"/>
  <c r="D79"/>
  <c r="D65"/>
  <c r="D80"/>
  <c r="D81"/>
  <c r="D62"/>
  <c r="D83"/>
  <c r="C128"/>
  <c r="D82"/>
  <c r="D21"/>
  <c r="D20"/>
  <c r="D68" l="1"/>
  <c r="C130" s="1"/>
  <c r="E36"/>
  <c r="C84" s="1"/>
  <c r="C24" i="10"/>
  <c r="D24" s="1"/>
  <c r="D22"/>
  <c r="D33" i="3"/>
  <c r="D32"/>
  <c r="C53"/>
  <c r="D31"/>
  <c r="D30"/>
  <c r="D36"/>
  <c r="C54" s="1"/>
  <c r="D28"/>
  <c r="D35"/>
  <c r="D29"/>
  <c r="D32" i="10" l="1"/>
  <c r="D34"/>
  <c r="C55"/>
  <c r="D33"/>
  <c r="D36"/>
  <c r="D35"/>
  <c r="D37"/>
  <c r="D31"/>
  <c r="D30"/>
  <c r="D38"/>
  <c r="C56" s="1"/>
  <c r="C56" i="3"/>
  <c r="C129" s="1"/>
  <c r="C96"/>
  <c r="C98" s="1"/>
  <c r="C131" s="1"/>
  <c r="C133" l="1"/>
  <c r="D114" s="1"/>
  <c r="C58" i="10"/>
  <c r="C131" s="1"/>
  <c r="D116" i="3"/>
  <c r="D115" l="1"/>
  <c r="D120" s="1"/>
  <c r="D119" l="1"/>
  <c r="D117"/>
  <c r="D118"/>
  <c r="D121"/>
  <c r="D122" l="1"/>
  <c r="C134" s="1"/>
  <c r="C135" s="1"/>
  <c r="C137" s="1"/>
  <c r="C99" i="10"/>
  <c r="C100" s="1"/>
  <c r="D118" l="1"/>
  <c r="C133"/>
  <c r="C135" s="1"/>
  <c r="D116" l="1"/>
  <c r="D117" l="1"/>
  <c r="D119" s="1"/>
  <c r="D122" l="1"/>
  <c r="D120"/>
  <c r="D121"/>
  <c r="D123"/>
  <c r="D124" l="1"/>
  <c r="C136" s="1"/>
  <c r="C137" s="1"/>
  <c r="C139" s="1"/>
  <c r="F9" i="11" s="1"/>
  <c r="G9" l="1"/>
  <c r="G11" s="1"/>
  <c r="G12" l="1"/>
  <c r="G13" s="1"/>
  <c r="G42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3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6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<sst xmlns="http://schemas.openxmlformats.org/spreadsheetml/2006/main" count="1159" uniqueCount="179">
  <si>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</si>
  <si>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</si>
  <si>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</si>
  <si>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</si>
  <si>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</si>
  <si>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</si>
  <si>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</si>
  <si>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</si>
  <si>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</si>
  <si>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</si>
  <si>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</si>
  <si>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</si>
  <si>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</si>
  <si>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</si>
  <si>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</si>
  <si>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</si>
  <si>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</si>
  <si>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</si>
  <si>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</si>
  <si>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</si>
  <si>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</si>
  <si>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</si>
  <si>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</si>
  <si>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</si>
  <si>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</si>
  <si>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</si>
  <si>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</si>
  <si>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</si>
  <si>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</si>
  <si>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</si>
  <si>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</si>
  <si>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</si>
  <si>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</si>
  <si>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</si>
  <si>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</si>
  <si>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</si>
  <si>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</si>
  <si>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</si>
  <si>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</si>
  <si>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</si>
  <si>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</si>
  <si>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</si>
  <si>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</si>
  <si>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</si>
  <si>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</si>
  <si>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</si>
  <si>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</si>
  <si>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</si>
  <si>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</si>
  <si>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</si>
  <si>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</si>
  <si>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</si>
  <si>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</si>
  <si>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</si>
  <si>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</si>
  <si>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</si>
  <si>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</si>
  <si>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</si>
  <si>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</si>
  <si>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</si>
  <si>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</si>
  <si>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</si>
  <si>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</si>
  <si>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</si>
  <si>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</si>
  <si>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</si>
  <si>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</si>
  <si>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</si>
  <si>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</si>
  <si>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</si>
  <si>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</si>
  <si>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</si>
  <si>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</si>
  <si>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</si>
  <si>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</si>
  <si>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</si>
  <si>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</si>
  <si>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</si>
  <si>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</si>
  <si>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</si>
  <si>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</si>
  <si>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</si>
  <si>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</si>
  <si>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</si>
  <si>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</si>
  <si>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</si>
  <si>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</si>
  <si>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</si>
  <si>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</si>
  <si>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</si>
  <si>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</si>
  <si>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</si>
  <si>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</si>
  <si>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</si>
  <si>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</si>
  <si>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</si>
  <si>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</si>
  <si>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</si>
  <si>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</si>
  <si>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</si>
  <si>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</si>
  <si>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</si>
  <si>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</si>
  <si>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</si>
  <si>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</si>
  <si>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</si>
  <si>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</si>
  <si>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</si>
  <si>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</si>
  <si>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</si>
  <si>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</si>
  <si>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</si>
  <si>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</si>
  <si>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</si>
  <si>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</si>
  <si>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</si>
  <si>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</si>
  <si>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</si>
  <si>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</si>
  <si>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</si>
  <si>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</si>
  <si>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</si>
  <si>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</si>
  <si>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</si>
  <si>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</si>
  <si>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</si>
  <si>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</si>
  <si>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</si>
  <si>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</si>
  <si>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</si>
  <si>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</si>
  <si>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</si>
  <si>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</si>
  <si>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</si>
  <si>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</si>
  <si>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</si>
  <si>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</si>
  <si>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</si>
  <si>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</si>
  <si>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</si>
  <si>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</si>
  <si>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</si>
  <si>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</si>
  <si>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</si>
  <si>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</si>
  <si>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</si>
  <si>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</si>
  <si>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</si>
  <si>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</si>
  <si>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</si>
  <si>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</si>
  <si>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</si>
  <si>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</si>
  <si>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</si>
  <si>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</si>
  <si>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Hora Extra</t>
  </si>
  <si>
    <t>Reflexo DSR S/ HE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</si>
  <si>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</si>
  <si>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</si>
  <si>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</si>
  <si>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</si>
  <si>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</si>
  <si>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</si>
  <si>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</si>
  <si>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</si>
  <si>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</si>
  <si>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</si>
  <si>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Lote 01</t>
  </si>
  <si>
    <t>ITQ (ITAQUERA) Avenida Itaquera, 8266 - São Paulo/SP</t>
  </si>
  <si>
    <t>Segunda à Sexta das 10h30 ás 22h30</t>
  </si>
  <si>
    <t>PEN (PENHA) Rua Francisco Coimbra, 403 - São Paulo/SP</t>
  </si>
  <si>
    <t>TAT (TATUAPÉ) - Rua Cel. Luiz Americano, 130 - São Paulo/SP</t>
  </si>
  <si>
    <t>Segunda à Sexta Feira das 8h00 às 23h00 e Sábado das 8h00 às 18h00</t>
  </si>
  <si>
    <t>VPR (VILA PRUDENTE) Rua do Orfanato, 316 - São Paulo/SP</t>
  </si>
  <si>
    <t>BRA (SERRA DE BRAGANÇA) Rua Serra de Bragança, 990 - São Paulo/SP</t>
  </si>
  <si>
    <t>Posto Seg Sex</t>
  </si>
  <si>
    <t>VIGILANTE DIURNO - POSTO - 15 Horas Seg à Sexta e 10 horas Sábados</t>
  </si>
  <si>
    <t>VIGILANTE DIURNO - POSTO - 16 Horas Seg à Sexta e 11 horas Sábados</t>
  </si>
  <si>
    <t>Valor Total Mensal (Itaquera, Tatuapé, Vila Prudente e Serra de Bragança)</t>
  </si>
</sst>
</file>

<file path=xl/styles.xml><?xml version="1.0" encoding="utf-8"?>
<styleSheet xmlns="http://schemas.openxmlformats.org/spreadsheetml/2006/main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4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" fontId="3" fillId="41" borderId="34" xfId="0" applyNumberFormat="1" applyFont="1" applyFill="1" applyBorder="1" applyAlignment="1">
      <alignment horizontal="center" vertical="center" wrapText="1"/>
    </xf>
    <xf numFmtId="0" fontId="3" fillId="41" borderId="34" xfId="0" applyFont="1" applyFill="1" applyBorder="1" applyAlignment="1">
      <alignment vertical="center" wrapText="1"/>
    </xf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44" fontId="29" fillId="0" borderId="0" xfId="0" applyNumberFormat="1" applyFont="1"/>
    <xf numFmtId="0" fontId="3" fillId="42" borderId="0" xfId="0" applyFont="1" applyFill="1" applyBorder="1" applyAlignment="1">
      <alignment horizontal="center" vertical="center"/>
    </xf>
    <xf numFmtId="2" fontId="3" fillId="42" borderId="0" xfId="0" applyNumberFormat="1" applyFont="1" applyFill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164" fontId="3" fillId="42" borderId="0" xfId="0" applyNumberFormat="1" applyFont="1" applyFill="1" applyBorder="1" applyAlignment="1">
      <alignment horizontal="center" vertical="center"/>
    </xf>
    <xf numFmtId="10" fontId="3" fillId="42" borderId="34" xfId="0" applyNumberFormat="1" applyFont="1" applyFill="1" applyBorder="1" applyAlignment="1">
      <alignment horizontal="center" vertical="center" wrapText="1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164" fontId="3" fillId="41" borderId="8" xfId="0" applyNumberFormat="1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6" fillId="0" borderId="4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0" fillId="41" borderId="0" xfId="0" applyFill="1" applyAlignment="1"/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Separador de milhares" xfId="54" builtinId="3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49"/>
  <sheetViews>
    <sheetView tabSelected="1" topLeftCell="A7" workbookViewId="0">
      <selection activeCell="C23" sqref="C23"/>
    </sheetView>
  </sheetViews>
  <sheetFormatPr defaultRowHeight="15"/>
  <cols>
    <col min="2" max="2" width="7.28515625" bestFit="1" customWidth="1"/>
    <col min="3" max="3" width="28.5703125" bestFit="1" customWidth="1"/>
    <col min="4" max="4" width="17.42578125" bestFit="1" customWidth="1"/>
    <col min="5" max="5" width="8.140625" bestFit="1" customWidth="1"/>
    <col min="6" max="6" width="14.42578125" customWidth="1"/>
    <col min="7" max="7" width="18.85546875" customWidth="1"/>
  </cols>
  <sheetData>
    <row r="2" spans="2:8" ht="28.5" customHeight="1">
      <c r="B2" s="138" t="s">
        <v>160</v>
      </c>
      <c r="C2" s="138"/>
      <c r="D2" s="139"/>
      <c r="E2" s="139"/>
      <c r="F2" s="139"/>
      <c r="G2" s="139"/>
    </row>
    <row r="3" spans="2:8" ht="28.5" customHeight="1">
      <c r="B3" s="138" t="s">
        <v>161</v>
      </c>
      <c r="C3" s="138"/>
      <c r="D3" s="139"/>
      <c r="E3" s="139"/>
      <c r="F3" s="139"/>
      <c r="G3" s="139"/>
    </row>
    <row r="4" spans="2:8" ht="28.5" customHeight="1">
      <c r="B4" s="138" t="s">
        <v>162</v>
      </c>
      <c r="C4" s="138"/>
      <c r="D4" s="139"/>
      <c r="E4" s="139"/>
      <c r="F4" s="139"/>
      <c r="G4" s="139"/>
    </row>
    <row r="5" spans="2:8" ht="15.75" thickBot="1"/>
    <row r="6" spans="2:8" ht="15.75" thickBot="1">
      <c r="B6" s="140" t="s">
        <v>133</v>
      </c>
      <c r="C6" s="141"/>
      <c r="D6" s="141"/>
      <c r="E6" s="141"/>
      <c r="F6" s="141"/>
      <c r="G6" s="142"/>
      <c r="H6" s="56"/>
    </row>
    <row r="7" spans="2:8" ht="15.75" thickBot="1">
      <c r="B7" s="140" t="s">
        <v>167</v>
      </c>
      <c r="C7" s="141"/>
      <c r="D7" s="141"/>
      <c r="E7" s="141"/>
      <c r="F7" s="141"/>
      <c r="G7" s="142"/>
      <c r="H7" s="56"/>
    </row>
    <row r="8" spans="2:8" ht="21.75" thickBot="1">
      <c r="B8" s="143" t="s">
        <v>134</v>
      </c>
      <c r="C8" s="144"/>
      <c r="D8" s="57" t="s">
        <v>135</v>
      </c>
      <c r="E8" s="57" t="s">
        <v>136</v>
      </c>
      <c r="F8" s="57" t="s">
        <v>137</v>
      </c>
      <c r="G8" s="57" t="s">
        <v>138</v>
      </c>
      <c r="H8" s="56"/>
    </row>
    <row r="9" spans="2:8" ht="32.25" thickBot="1">
      <c r="B9" s="145"/>
      <c r="C9" s="153" t="s">
        <v>168</v>
      </c>
      <c r="D9" s="58" t="s">
        <v>139</v>
      </c>
      <c r="E9" s="59">
        <v>1</v>
      </c>
      <c r="F9" s="63">
        <f>'Posto 12x36 diurno'!C137+'Posto 12x36 noturno'!C139</f>
        <v>28253.140761658171</v>
      </c>
      <c r="G9" s="64">
        <f>E9*F9</f>
        <v>28253.140761658171</v>
      </c>
      <c r="H9" s="56"/>
    </row>
    <row r="10" spans="2:8" ht="32.25" thickBot="1">
      <c r="B10" s="146"/>
      <c r="C10" s="154"/>
      <c r="D10" s="58" t="s">
        <v>169</v>
      </c>
      <c r="E10" s="59">
        <v>1</v>
      </c>
      <c r="F10" s="63">
        <f>'ITQ Seg Sex - 12 H'!C137</f>
        <v>13583.202730691806</v>
      </c>
      <c r="G10" s="64">
        <f>E10*F10</f>
        <v>13583.202730691806</v>
      </c>
      <c r="H10" s="56"/>
    </row>
    <row r="11" spans="2:8" ht="15.75" thickBot="1">
      <c r="B11" s="146"/>
      <c r="C11" s="143" t="s">
        <v>140</v>
      </c>
      <c r="D11" s="155"/>
      <c r="E11" s="155"/>
      <c r="F11" s="144"/>
      <c r="G11" s="65">
        <f>SUM(G9:G10)</f>
        <v>41836.343492349974</v>
      </c>
      <c r="H11" s="56"/>
    </row>
    <row r="12" spans="2:8" ht="15.75" thickBot="1">
      <c r="B12" s="146"/>
      <c r="C12" s="148" t="s">
        <v>142</v>
      </c>
      <c r="D12" s="149"/>
      <c r="E12" s="149"/>
      <c r="F12" s="66">
        <v>0.1</v>
      </c>
      <c r="G12" s="67">
        <f>F12*G11</f>
        <v>4183.6343492349979</v>
      </c>
      <c r="H12" s="56"/>
    </row>
    <row r="13" spans="2:8" ht="15.75" thickBot="1">
      <c r="B13" s="147"/>
      <c r="C13" s="156" t="s">
        <v>141</v>
      </c>
      <c r="D13" s="157"/>
      <c r="E13" s="157"/>
      <c r="F13" s="158"/>
      <c r="G13" s="67">
        <f>G12+G11</f>
        <v>46019.977841584972</v>
      </c>
      <c r="H13" s="56"/>
    </row>
    <row r="14" spans="2:8" ht="15.75" thickBot="1">
      <c r="B14" s="60"/>
      <c r="C14" s="61"/>
      <c r="D14" s="61"/>
      <c r="E14" s="61"/>
      <c r="F14" s="61"/>
      <c r="G14" s="62"/>
      <c r="H14" s="56"/>
    </row>
    <row r="15" spans="2:8" ht="21.75" thickBot="1">
      <c r="B15" s="143" t="s">
        <v>134</v>
      </c>
      <c r="C15" s="144"/>
      <c r="D15" s="129" t="s">
        <v>135</v>
      </c>
      <c r="E15" s="129" t="s">
        <v>136</v>
      </c>
      <c r="F15" s="129" t="s">
        <v>137</v>
      </c>
      <c r="G15" s="129" t="s">
        <v>138</v>
      </c>
      <c r="H15" s="56"/>
    </row>
    <row r="16" spans="2:8" ht="32.25" thickBot="1">
      <c r="B16" s="145"/>
      <c r="C16" s="153" t="s">
        <v>170</v>
      </c>
      <c r="D16" s="58" t="s">
        <v>139</v>
      </c>
      <c r="E16" s="59">
        <v>1</v>
      </c>
      <c r="F16" s="63">
        <f>'Posto 12x36 diurno'!C137+'Posto 12x36 noturno'!C139</f>
        <v>28253.140761658171</v>
      </c>
      <c r="G16" s="64">
        <f>E16*F16</f>
        <v>28253.140761658171</v>
      </c>
      <c r="H16" s="56"/>
    </row>
    <row r="17" spans="2:8" ht="42.75" thickBot="1">
      <c r="B17" s="146"/>
      <c r="C17" s="154"/>
      <c r="D17" s="58" t="s">
        <v>172</v>
      </c>
      <c r="E17" s="59">
        <v>1</v>
      </c>
      <c r="F17" s="63">
        <f>'PEN Seg Sáb'!C139</f>
        <v>14529.962483971514</v>
      </c>
      <c r="G17" s="64">
        <f>E17*F17</f>
        <v>14529.962483971514</v>
      </c>
      <c r="H17" s="56"/>
    </row>
    <row r="18" spans="2:8" ht="15.75" thickBot="1">
      <c r="B18" s="146"/>
      <c r="C18" s="143" t="s">
        <v>140</v>
      </c>
      <c r="D18" s="155"/>
      <c r="E18" s="155"/>
      <c r="F18" s="144"/>
      <c r="G18" s="65">
        <f>SUM(G16:G17)</f>
        <v>42783.103245629682</v>
      </c>
      <c r="H18" s="56"/>
    </row>
    <row r="19" spans="2:8" ht="15.75" thickBot="1">
      <c r="B19" s="146"/>
      <c r="C19" s="148" t="s">
        <v>142</v>
      </c>
      <c r="D19" s="149"/>
      <c r="E19" s="149"/>
      <c r="F19" s="66">
        <v>0.1</v>
      </c>
      <c r="G19" s="67">
        <f>F19*G18</f>
        <v>4278.3103245629682</v>
      </c>
      <c r="H19" s="56"/>
    </row>
    <row r="20" spans="2:8" ht="15.75" thickBot="1">
      <c r="B20" s="147"/>
      <c r="C20" s="156" t="s">
        <v>141</v>
      </c>
      <c r="D20" s="157"/>
      <c r="E20" s="157"/>
      <c r="F20" s="158"/>
      <c r="G20" s="67">
        <f>G19+G18</f>
        <v>47061.41357019265</v>
      </c>
      <c r="H20" s="56"/>
    </row>
    <row r="21" spans="2:8" ht="15.75" thickBot="1">
      <c r="B21" s="132"/>
      <c r="C21" s="133"/>
      <c r="D21" s="133"/>
      <c r="E21" s="133"/>
      <c r="F21" s="133"/>
      <c r="G21" s="134"/>
      <c r="H21" s="56"/>
    </row>
    <row r="22" spans="2:8" ht="21.75" thickBot="1">
      <c r="B22" s="143" t="s">
        <v>134</v>
      </c>
      <c r="C22" s="144"/>
      <c r="D22" s="129" t="s">
        <v>135</v>
      </c>
      <c r="E22" s="129" t="s">
        <v>136</v>
      </c>
      <c r="F22" s="129" t="s">
        <v>137</v>
      </c>
      <c r="G22" s="129" t="s">
        <v>138</v>
      </c>
      <c r="H22" s="56"/>
    </row>
    <row r="23" spans="2:8" ht="32.25" thickBot="1">
      <c r="B23" s="145"/>
      <c r="C23" s="137" t="s">
        <v>171</v>
      </c>
      <c r="D23" s="58" t="s">
        <v>139</v>
      </c>
      <c r="E23" s="59">
        <v>1</v>
      </c>
      <c r="F23" s="63">
        <f>'Posto 12x36 diurno'!C137+'Posto 12x36 noturno'!C139</f>
        <v>28253.140761658171</v>
      </c>
      <c r="G23" s="64">
        <f>E23*F23</f>
        <v>28253.140761658171</v>
      </c>
      <c r="H23" s="56"/>
    </row>
    <row r="24" spans="2:8" ht="15.75" thickBot="1">
      <c r="B24" s="146"/>
      <c r="C24" s="143" t="s">
        <v>140</v>
      </c>
      <c r="D24" s="155"/>
      <c r="E24" s="155"/>
      <c r="F24" s="144"/>
      <c r="G24" s="65">
        <f>SUM(G23:G23)</f>
        <v>28253.140761658171</v>
      </c>
      <c r="H24" s="56"/>
    </row>
    <row r="25" spans="2:8" ht="15.75" thickBot="1">
      <c r="B25" s="146"/>
      <c r="C25" s="148" t="s">
        <v>142</v>
      </c>
      <c r="D25" s="149"/>
      <c r="E25" s="149"/>
      <c r="F25" s="66">
        <v>0.1</v>
      </c>
      <c r="G25" s="67">
        <f>F25*G24</f>
        <v>2825.3140761658174</v>
      </c>
      <c r="H25" s="56"/>
    </row>
    <row r="26" spans="2:8" ht="15.75" thickBot="1">
      <c r="B26" s="147"/>
      <c r="C26" s="156" t="s">
        <v>141</v>
      </c>
      <c r="D26" s="157"/>
      <c r="E26" s="157"/>
      <c r="F26" s="158"/>
      <c r="G26" s="67">
        <f>G25+G24</f>
        <v>31078.454837823989</v>
      </c>
      <c r="H26" s="56"/>
    </row>
    <row r="27" spans="2:8">
      <c r="B27" s="132"/>
      <c r="C27" s="133"/>
      <c r="D27" s="133"/>
      <c r="E27" s="133"/>
      <c r="F27" s="133"/>
      <c r="G27" s="134"/>
      <c r="H27" s="56"/>
    </row>
    <row r="28" spans="2:8" ht="15.75" thickBot="1">
      <c r="B28" s="132"/>
      <c r="C28" s="133"/>
      <c r="D28" s="133"/>
      <c r="E28" s="133"/>
      <c r="F28" s="133"/>
      <c r="G28" s="134"/>
      <c r="H28" s="56"/>
    </row>
    <row r="29" spans="2:8" ht="21.75" thickBot="1">
      <c r="B29" s="143" t="s">
        <v>134</v>
      </c>
      <c r="C29" s="144"/>
      <c r="D29" s="129" t="s">
        <v>135</v>
      </c>
      <c r="E29" s="129" t="s">
        <v>136</v>
      </c>
      <c r="F29" s="129" t="s">
        <v>137</v>
      </c>
      <c r="G29" s="129" t="s">
        <v>138</v>
      </c>
      <c r="H29" s="56"/>
    </row>
    <row r="30" spans="2:8" ht="32.25" thickBot="1">
      <c r="B30" s="145"/>
      <c r="C30" s="135" t="s">
        <v>173</v>
      </c>
      <c r="D30" s="58" t="s">
        <v>139</v>
      </c>
      <c r="E30" s="59">
        <v>1</v>
      </c>
      <c r="F30" s="63">
        <f>'Posto 12x36 diurno'!C137+'Posto 12x36 noturno'!C139</f>
        <v>28253.140761658171</v>
      </c>
      <c r="G30" s="64">
        <f>E30*F30</f>
        <v>28253.140761658171</v>
      </c>
      <c r="H30" s="56"/>
    </row>
    <row r="31" spans="2:8" ht="15.75" thickBot="1">
      <c r="B31" s="146"/>
      <c r="C31" s="143" t="s">
        <v>140</v>
      </c>
      <c r="D31" s="155"/>
      <c r="E31" s="155"/>
      <c r="F31" s="144"/>
      <c r="G31" s="65">
        <f>SUM(G30:G30)</f>
        <v>28253.140761658171</v>
      </c>
      <c r="H31" s="56"/>
    </row>
    <row r="32" spans="2:8" ht="15.75" thickBot="1">
      <c r="B32" s="146"/>
      <c r="C32" s="148" t="s">
        <v>142</v>
      </c>
      <c r="D32" s="149"/>
      <c r="E32" s="149"/>
      <c r="F32" s="66">
        <v>0.1</v>
      </c>
      <c r="G32" s="67">
        <f>F32*G31</f>
        <v>2825.3140761658174</v>
      </c>
      <c r="H32" s="56"/>
    </row>
    <row r="33" spans="2:8" ht="15.75" thickBot="1">
      <c r="B33" s="147"/>
      <c r="C33" s="156" t="s">
        <v>141</v>
      </c>
      <c r="D33" s="157"/>
      <c r="E33" s="157"/>
      <c r="F33" s="158"/>
      <c r="G33" s="67">
        <f>G32+G31</f>
        <v>31078.454837823989</v>
      </c>
      <c r="H33" s="56"/>
    </row>
    <row r="34" spans="2:8" ht="15.75" thickBot="1">
      <c r="B34" s="132"/>
      <c r="C34" s="133"/>
      <c r="D34" s="133"/>
      <c r="E34" s="133"/>
      <c r="F34" s="133"/>
      <c r="G34" s="134"/>
      <c r="H34" s="56"/>
    </row>
    <row r="35" spans="2:8" ht="21.75" thickBot="1">
      <c r="B35" s="143" t="s">
        <v>134</v>
      </c>
      <c r="C35" s="144"/>
      <c r="D35" s="129" t="s">
        <v>135</v>
      </c>
      <c r="E35" s="129" t="s">
        <v>136</v>
      </c>
      <c r="F35" s="129" t="s">
        <v>137</v>
      </c>
      <c r="G35" s="129" t="s">
        <v>138</v>
      </c>
      <c r="H35" s="56"/>
    </row>
    <row r="36" spans="2:8" ht="32.25" thickBot="1">
      <c r="B36" s="145"/>
      <c r="C36" s="135" t="s">
        <v>174</v>
      </c>
      <c r="D36" s="58" t="s">
        <v>139</v>
      </c>
      <c r="E36" s="59">
        <v>1</v>
      </c>
      <c r="F36" s="63">
        <f>'Posto 12x36 diurno'!C137+'Posto 12x36 noturno'!C139</f>
        <v>28253.140761658171</v>
      </c>
      <c r="G36" s="64">
        <f>E36*F36</f>
        <v>28253.140761658171</v>
      </c>
      <c r="H36" s="56"/>
    </row>
    <row r="37" spans="2:8" ht="15.75" thickBot="1">
      <c r="B37" s="146"/>
      <c r="C37" s="143" t="s">
        <v>140</v>
      </c>
      <c r="D37" s="155"/>
      <c r="E37" s="155"/>
      <c r="F37" s="144"/>
      <c r="G37" s="65">
        <f>SUM(G36:G36)</f>
        <v>28253.140761658171</v>
      </c>
      <c r="H37" s="56"/>
    </row>
    <row r="38" spans="2:8" ht="15.75" thickBot="1">
      <c r="B38" s="146"/>
      <c r="C38" s="148" t="s">
        <v>142</v>
      </c>
      <c r="D38" s="149"/>
      <c r="E38" s="149"/>
      <c r="F38" s="66">
        <v>0.1</v>
      </c>
      <c r="G38" s="67">
        <f>F38*G37</f>
        <v>2825.3140761658174</v>
      </c>
      <c r="H38" s="56"/>
    </row>
    <row r="39" spans="2:8" ht="15.75" thickBot="1">
      <c r="B39" s="147"/>
      <c r="C39" s="156" t="s">
        <v>141</v>
      </c>
      <c r="D39" s="157"/>
      <c r="E39" s="157"/>
      <c r="F39" s="158"/>
      <c r="G39" s="67">
        <f>G38+G37</f>
        <v>31078.454837823989</v>
      </c>
      <c r="H39" s="56"/>
    </row>
    <row r="40" spans="2:8">
      <c r="B40" s="60"/>
      <c r="C40" s="61"/>
      <c r="D40" s="61"/>
      <c r="E40" s="61"/>
      <c r="F40" s="61"/>
      <c r="G40" s="62"/>
      <c r="H40" s="56"/>
    </row>
    <row r="41" spans="2:8" ht="15.75" thickBot="1"/>
    <row r="42" spans="2:8" ht="16.5" thickTop="1" thickBot="1">
      <c r="B42" s="150" t="s">
        <v>178</v>
      </c>
      <c r="C42" s="151"/>
      <c r="D42" s="151"/>
      <c r="E42" s="151"/>
      <c r="F42" s="152"/>
      <c r="G42" s="83">
        <f>G13+G20+G26+G33+G39</f>
        <v>186316.75592524957</v>
      </c>
    </row>
    <row r="43" spans="2:8" ht="15.75" thickTop="1"/>
    <row r="46" spans="2:8">
      <c r="B46" s="159" t="s">
        <v>163</v>
      </c>
      <c r="C46" s="159"/>
      <c r="D46" s="159"/>
      <c r="E46" s="159"/>
      <c r="F46" s="159"/>
      <c r="G46" s="159"/>
    </row>
    <row r="49" spans="3:3">
      <c r="C49" t="s">
        <v>164</v>
      </c>
    </row>
  </sheetData>
  <mergeCells count="37">
    <mergeCell ref="B46:G46"/>
    <mergeCell ref="C11:F11"/>
    <mergeCell ref="C13:F13"/>
    <mergeCell ref="B16:B20"/>
    <mergeCell ref="C16:C17"/>
    <mergeCell ref="C18:F18"/>
    <mergeCell ref="C19:E19"/>
    <mergeCell ref="C20:F20"/>
    <mergeCell ref="B22:C22"/>
    <mergeCell ref="B23:B26"/>
    <mergeCell ref="C24:F24"/>
    <mergeCell ref="C25:E25"/>
    <mergeCell ref="C26:F26"/>
    <mergeCell ref="B35:C35"/>
    <mergeCell ref="B36:B39"/>
    <mergeCell ref="B6:G6"/>
    <mergeCell ref="B8:C8"/>
    <mergeCell ref="B9:B13"/>
    <mergeCell ref="C12:E12"/>
    <mergeCell ref="B42:F42"/>
    <mergeCell ref="B7:G7"/>
    <mergeCell ref="C9:C10"/>
    <mergeCell ref="B15:C15"/>
    <mergeCell ref="B29:C29"/>
    <mergeCell ref="B30:B33"/>
    <mergeCell ref="C31:F31"/>
    <mergeCell ref="C32:E32"/>
    <mergeCell ref="C33:F33"/>
    <mergeCell ref="C37:F37"/>
    <mergeCell ref="C38:E38"/>
    <mergeCell ref="C39:F39"/>
    <mergeCell ref="B2:C2"/>
    <mergeCell ref="B3:C3"/>
    <mergeCell ref="B4:C4"/>
    <mergeCell ref="D2:G2"/>
    <mergeCell ref="D3:G3"/>
    <mergeCell ref="D4:G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46"/>
  <sheetViews>
    <sheetView topLeftCell="A11" workbookViewId="0">
      <selection activeCell="D11" sqref="D11"/>
    </sheetView>
  </sheetViews>
  <sheetFormatPr defaultRowHeight="15"/>
  <cols>
    <col min="1" max="1" width="23" style="84" bestFit="1" customWidth="1"/>
    <col min="2" max="2" width="23.140625" style="84" customWidth="1"/>
    <col min="3" max="3" width="30.7109375" style="84" customWidth="1"/>
    <col min="4" max="4" width="27.42578125" style="84" customWidth="1"/>
    <col min="5" max="5" width="13.85546875" style="84" customWidth="1"/>
    <col min="6" max="16384" width="9.140625" style="84"/>
  </cols>
  <sheetData>
    <row r="2" spans="1:5" ht="15.75" thickBot="1"/>
    <row r="3" spans="1:5" ht="16.5" thickBot="1">
      <c r="A3" s="189" t="s">
        <v>13</v>
      </c>
      <c r="B3" s="190"/>
      <c r="C3" s="190"/>
      <c r="D3" s="190"/>
      <c r="E3" s="191"/>
    </row>
    <row r="4" spans="1:5" ht="16.5" thickBot="1">
      <c r="A4" s="189" t="s">
        <v>153</v>
      </c>
      <c r="B4" s="190"/>
      <c r="C4" s="190"/>
      <c r="D4" s="190"/>
      <c r="E4" s="191"/>
    </row>
    <row r="5" spans="1:5" ht="16.5" thickBot="1">
      <c r="A5" s="85" t="s">
        <v>103</v>
      </c>
      <c r="B5" s="86" t="s">
        <v>9</v>
      </c>
      <c r="C5" s="86" t="s">
        <v>10</v>
      </c>
      <c r="D5" s="87" t="s">
        <v>12</v>
      </c>
      <c r="E5" s="88" t="s">
        <v>11</v>
      </c>
    </row>
    <row r="6" spans="1:5" ht="15.75">
      <c r="A6" s="3"/>
      <c r="B6" s="136">
        <v>5</v>
      </c>
      <c r="C6" s="1">
        <v>2</v>
      </c>
      <c r="D6" s="48">
        <v>26</v>
      </c>
      <c r="E6" s="89">
        <f t="shared" ref="E6" si="0">B6*C6*D6</f>
        <v>260</v>
      </c>
    </row>
    <row r="7" spans="1:5" ht="15.75" thickBot="1">
      <c r="A7" s="90"/>
      <c r="B7" s="91"/>
      <c r="C7" s="91"/>
      <c r="D7" s="91"/>
      <c r="E7" s="92"/>
    </row>
    <row r="8" spans="1:5" ht="16.5" thickBot="1">
      <c r="A8" s="189" t="s">
        <v>17</v>
      </c>
      <c r="B8" s="190"/>
      <c r="C8" s="190"/>
      <c r="D8" s="190"/>
      <c r="E8" s="191"/>
    </row>
    <row r="9" spans="1:5" ht="16.5" thickBot="1">
      <c r="A9" s="85" t="s">
        <v>2</v>
      </c>
      <c r="B9" s="86" t="s">
        <v>0</v>
      </c>
      <c r="C9" s="86" t="s">
        <v>14</v>
      </c>
      <c r="D9" s="86" t="s">
        <v>1</v>
      </c>
      <c r="E9" s="88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89">
        <f t="shared" ref="E10" si="1">B10*C10*D10</f>
        <v>110.7336</v>
      </c>
    </row>
    <row r="11" spans="1:5" ht="16.5" thickBot="1">
      <c r="A11" s="90"/>
      <c r="B11" s="91"/>
      <c r="C11" s="4"/>
      <c r="D11" s="4"/>
      <c r="E11" s="89"/>
    </row>
    <row r="12" spans="1:5" ht="16.5" thickBot="1">
      <c r="A12" s="192" t="s">
        <v>159</v>
      </c>
      <c r="B12" s="193"/>
      <c r="C12" s="193"/>
      <c r="D12" s="194"/>
      <c r="E12" s="92"/>
    </row>
    <row r="13" spans="1:5" ht="16.5" thickBot="1">
      <c r="A13" s="85" t="s">
        <v>2</v>
      </c>
      <c r="B13" s="86" t="s">
        <v>11</v>
      </c>
      <c r="C13" s="86" t="s">
        <v>16</v>
      </c>
      <c r="D13" s="88" t="s">
        <v>18</v>
      </c>
      <c r="E13" s="92"/>
    </row>
    <row r="14" spans="1:5" ht="16.5" thickBot="1">
      <c r="A14" s="3"/>
      <c r="B14" s="24">
        <f>E6</f>
        <v>260</v>
      </c>
      <c r="C14" s="24">
        <f>E10</f>
        <v>110.7336</v>
      </c>
      <c r="D14" s="93">
        <f>B14-C14</f>
        <v>149.2664</v>
      </c>
      <c r="E14" s="94"/>
    </row>
    <row r="15" spans="1:5" ht="20.25" customHeight="1" thickBot="1"/>
    <row r="16" spans="1:5" ht="16.5" thickBot="1">
      <c r="A16" s="192" t="s">
        <v>19</v>
      </c>
      <c r="B16" s="193"/>
      <c r="C16" s="193"/>
      <c r="D16" s="194"/>
    </row>
    <row r="17" spans="1:5" ht="16.5" thickBot="1">
      <c r="A17" s="192" t="str">
        <f>A4</f>
        <v>Posto Seg Sab</v>
      </c>
      <c r="B17" s="193"/>
      <c r="C17" s="193"/>
      <c r="D17" s="194"/>
    </row>
    <row r="18" spans="1:5" ht="16.5" thickBot="1">
      <c r="A18" s="96" t="s">
        <v>2</v>
      </c>
      <c r="B18" s="97" t="s">
        <v>20</v>
      </c>
      <c r="C18" s="98" t="s">
        <v>12</v>
      </c>
      <c r="D18" s="99" t="s">
        <v>3</v>
      </c>
    </row>
    <row r="19" spans="1:5" ht="16.5" thickBot="1">
      <c r="A19" s="3"/>
      <c r="B19" s="5">
        <v>32.11</v>
      </c>
      <c r="C19" s="48">
        <v>26</v>
      </c>
      <c r="D19" s="89">
        <f>(B19*C19)</f>
        <v>834.86</v>
      </c>
    </row>
    <row r="20" spans="1:5" ht="16.5" thickBot="1">
      <c r="A20" s="195" t="s">
        <v>117</v>
      </c>
      <c r="B20" s="197"/>
      <c r="C20" s="81">
        <v>0.18</v>
      </c>
      <c r="D20" s="101">
        <f>((B19*C19)*C20)</f>
        <v>150.2748</v>
      </c>
    </row>
    <row r="21" spans="1:5" ht="16.5" thickBot="1">
      <c r="A21" s="202" t="s">
        <v>157</v>
      </c>
      <c r="B21" s="203"/>
      <c r="C21" s="203"/>
      <c r="D21" s="116">
        <f>D19-D20</f>
        <v>684.58519999999999</v>
      </c>
    </row>
    <row r="22" spans="1:5" ht="16.5" customHeight="1">
      <c r="A22" s="77"/>
      <c r="B22" s="117"/>
      <c r="C22" s="78"/>
      <c r="D22" s="118"/>
    </row>
    <row r="23" spans="1:5" ht="16.5" thickBot="1">
      <c r="A23" s="198" t="s">
        <v>128</v>
      </c>
      <c r="B23" s="199"/>
      <c r="C23" s="199"/>
      <c r="D23" s="200"/>
    </row>
    <row r="24" spans="1:5" ht="16.5" thickBot="1">
      <c r="A24" s="96" t="s">
        <v>2</v>
      </c>
      <c r="B24" s="97" t="s">
        <v>113</v>
      </c>
      <c r="C24" s="98" t="s">
        <v>115</v>
      </c>
      <c r="D24" s="99" t="s">
        <v>3</v>
      </c>
      <c r="E24" s="100"/>
    </row>
    <row r="25" spans="1:5" ht="15.75">
      <c r="A25" s="3"/>
      <c r="B25" s="5">
        <v>169.57</v>
      </c>
      <c r="C25" s="48">
        <v>0.05</v>
      </c>
      <c r="D25" s="89">
        <f>B25-(B25*C25)</f>
        <v>161.0915</v>
      </c>
    </row>
    <row r="26" spans="1:5" ht="15.75">
      <c r="A26" s="201" t="s">
        <v>120</v>
      </c>
      <c r="B26" s="201"/>
      <c r="C26" s="201"/>
      <c r="D26" s="201"/>
    </row>
    <row r="27" spans="1:5" ht="15.75">
      <c r="A27" s="201" t="s">
        <v>126</v>
      </c>
      <c r="B27" s="201"/>
      <c r="C27" s="201"/>
      <c r="D27" s="201"/>
    </row>
    <row r="28" spans="1:5" ht="15.75">
      <c r="A28" s="104" t="s">
        <v>2</v>
      </c>
      <c r="B28" s="104" t="s">
        <v>3</v>
      </c>
      <c r="C28" s="131" t="s">
        <v>113</v>
      </c>
      <c r="D28" s="104" t="s">
        <v>149</v>
      </c>
    </row>
    <row r="29" spans="1:5">
      <c r="A29" s="106" t="s">
        <v>121</v>
      </c>
      <c r="B29" s="127">
        <v>120</v>
      </c>
      <c r="C29" s="106">
        <f>B29/12</f>
        <v>10</v>
      </c>
      <c r="D29" s="106">
        <f>C29/2</f>
        <v>5</v>
      </c>
    </row>
    <row r="30" spans="1:5">
      <c r="A30" s="106" t="s">
        <v>122</v>
      </c>
      <c r="B30" s="127">
        <v>34.64</v>
      </c>
      <c r="C30" s="106">
        <f t="shared" ref="C30:C33" si="2">B30/12</f>
        <v>2.8866666666666667</v>
      </c>
      <c r="D30" s="106">
        <f t="shared" ref="D30:D33" si="3">C30/2</f>
        <v>1.4433333333333334</v>
      </c>
    </row>
    <row r="31" spans="1:5">
      <c r="A31" s="106" t="s">
        <v>123</v>
      </c>
      <c r="B31" s="127">
        <v>15.89</v>
      </c>
      <c r="C31" s="106">
        <f t="shared" si="2"/>
        <v>1.3241666666666667</v>
      </c>
      <c r="D31" s="106">
        <f t="shared" si="3"/>
        <v>0.66208333333333336</v>
      </c>
    </row>
    <row r="32" spans="1:5">
      <c r="A32" s="106" t="s">
        <v>124</v>
      </c>
      <c r="B32" s="127">
        <v>80</v>
      </c>
      <c r="C32" s="106">
        <f t="shared" si="2"/>
        <v>6.666666666666667</v>
      </c>
      <c r="D32" s="106">
        <f t="shared" si="3"/>
        <v>3.3333333333333335</v>
      </c>
    </row>
    <row r="33" spans="1:4">
      <c r="A33" s="106" t="s">
        <v>148</v>
      </c>
      <c r="B33" s="127">
        <v>1500</v>
      </c>
      <c r="C33" s="106">
        <f t="shared" si="2"/>
        <v>125</v>
      </c>
      <c r="D33" s="106">
        <f t="shared" si="3"/>
        <v>62.5</v>
      </c>
    </row>
    <row r="34" spans="1:4">
      <c r="A34" s="180" t="s">
        <v>5</v>
      </c>
      <c r="B34" s="181"/>
      <c r="C34" s="182"/>
      <c r="D34" s="106">
        <f>SUM(D29:D33)</f>
        <v>72.938749999999999</v>
      </c>
    </row>
    <row r="35" spans="1:4" ht="16.5" thickBot="1">
      <c r="A35" s="183" t="s">
        <v>150</v>
      </c>
      <c r="B35" s="184"/>
      <c r="C35" s="184"/>
      <c r="D35" s="185"/>
    </row>
    <row r="36" spans="1:4" ht="16.5" thickBot="1">
      <c r="A36" s="107" t="s">
        <v>27</v>
      </c>
      <c r="B36" s="108" t="s">
        <v>28</v>
      </c>
      <c r="C36" s="108" t="s">
        <v>29</v>
      </c>
      <c r="D36" s="109" t="s">
        <v>3</v>
      </c>
    </row>
    <row r="37" spans="1:4" ht="16.5" thickBot="1">
      <c r="A37" s="6" t="s">
        <v>30</v>
      </c>
      <c r="B37" s="7">
        <v>4</v>
      </c>
      <c r="C37" s="128">
        <v>65</v>
      </c>
      <c r="D37" s="71">
        <f>C37*B37</f>
        <v>260</v>
      </c>
    </row>
    <row r="38" spans="1:4" ht="16.5" thickBot="1">
      <c r="A38" s="8" t="s">
        <v>31</v>
      </c>
      <c r="B38" s="9">
        <v>6</v>
      </c>
      <c r="C38" s="128">
        <v>58</v>
      </c>
      <c r="D38" s="71">
        <f t="shared" ref="D38:D42" si="4">C38*B38</f>
        <v>348</v>
      </c>
    </row>
    <row r="39" spans="1:4" ht="16.5" thickBot="1">
      <c r="A39" s="8" t="s">
        <v>147</v>
      </c>
      <c r="B39" s="9">
        <v>4</v>
      </c>
      <c r="C39" s="128">
        <v>60</v>
      </c>
      <c r="D39" s="71">
        <f t="shared" si="4"/>
        <v>240</v>
      </c>
    </row>
    <row r="40" spans="1:4" ht="16.5" thickBot="1">
      <c r="A40" s="8" t="s">
        <v>125</v>
      </c>
      <c r="B40" s="9">
        <v>6</v>
      </c>
      <c r="C40" s="128">
        <v>12</v>
      </c>
      <c r="D40" s="71">
        <f t="shared" si="4"/>
        <v>72</v>
      </c>
    </row>
    <row r="41" spans="1:4" ht="16.5" thickBot="1">
      <c r="A41" s="8" t="s">
        <v>116</v>
      </c>
      <c r="B41" s="9">
        <v>2</v>
      </c>
      <c r="C41" s="128">
        <v>120</v>
      </c>
      <c r="D41" s="71">
        <f t="shared" si="4"/>
        <v>240</v>
      </c>
    </row>
    <row r="42" spans="1:4" ht="16.5" thickBot="1">
      <c r="A42" s="8" t="s">
        <v>112</v>
      </c>
      <c r="B42" s="9">
        <v>2</v>
      </c>
      <c r="C42" s="128">
        <v>40</v>
      </c>
      <c r="D42" s="71">
        <f t="shared" si="4"/>
        <v>80</v>
      </c>
    </row>
    <row r="43" spans="1:4" ht="16.5" thickBot="1">
      <c r="A43" s="186" t="s">
        <v>32</v>
      </c>
      <c r="B43" s="187"/>
      <c r="C43" s="188"/>
      <c r="D43" s="110"/>
    </row>
    <row r="44" spans="1:4" ht="16.5" thickBot="1">
      <c r="A44" s="186" t="s">
        <v>33</v>
      </c>
      <c r="B44" s="187"/>
      <c r="C44" s="188"/>
      <c r="D44" s="111"/>
    </row>
    <row r="45" spans="1:4" ht="16.5" thickBot="1">
      <c r="A45" s="112" t="s">
        <v>2</v>
      </c>
      <c r="B45" s="113" t="s">
        <v>21</v>
      </c>
      <c r="C45" s="114" t="s">
        <v>34</v>
      </c>
      <c r="D45" s="111"/>
    </row>
    <row r="46" spans="1:4" ht="15.75">
      <c r="A46" s="3"/>
      <c r="B46" s="11">
        <f>SUM(D37:D42)</f>
        <v>1240</v>
      </c>
      <c r="C46" s="115">
        <f>B46/12</f>
        <v>103.33333333333333</v>
      </c>
      <c r="D46" s="10"/>
    </row>
  </sheetData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7"/>
  <sheetViews>
    <sheetView showGridLines="0" workbookViewId="0">
      <selection activeCell="A22" sqref="A22:B22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4" style="20" bestFit="1" customWidth="1"/>
    <col min="7" max="7" width="15.140625" style="20" customWidth="1"/>
    <col min="8" max="16384" width="9.140625" style="20"/>
  </cols>
  <sheetData>
    <row r="1" spans="1:5" ht="23.25">
      <c r="A1" s="166" t="s">
        <v>100</v>
      </c>
      <c r="B1" s="166"/>
      <c r="C1" s="166"/>
      <c r="D1" s="166"/>
    </row>
    <row r="2" spans="1:5" ht="23.25">
      <c r="A2" s="166" t="s">
        <v>101</v>
      </c>
      <c r="B2" s="166"/>
      <c r="C2" s="166"/>
      <c r="D2" s="166"/>
    </row>
    <row r="3" spans="1:5" ht="27.75" customHeight="1">
      <c r="A3" s="168"/>
      <c r="B3" s="168"/>
      <c r="C3" s="168"/>
      <c r="D3" s="168"/>
    </row>
    <row r="4" spans="1:5">
      <c r="A4" s="32" t="s">
        <v>109</v>
      </c>
      <c r="B4" s="170" t="s">
        <v>165</v>
      </c>
      <c r="C4" s="170"/>
    </row>
    <row r="5" spans="1:5">
      <c r="A5" s="32" t="s">
        <v>110</v>
      </c>
      <c r="B5" s="170" t="s">
        <v>143</v>
      </c>
      <c r="C5" s="170"/>
      <c r="E5" s="53"/>
    </row>
    <row r="6" spans="1:5">
      <c r="A6" s="32"/>
      <c r="B6" s="170"/>
      <c r="C6" s="170"/>
    </row>
    <row r="7" spans="1:5">
      <c r="A7" s="167" t="s">
        <v>35</v>
      </c>
      <c r="B7" s="167"/>
      <c r="C7" s="167"/>
    </row>
    <row r="8" spans="1:5" ht="16.5" thickBot="1"/>
    <row r="9" spans="1:5" ht="16.5" thickBot="1">
      <c r="A9" s="13">
        <v>1</v>
      </c>
      <c r="B9" s="14" t="s">
        <v>36</v>
      </c>
      <c r="C9" s="14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</row>
    <row r="12" spans="1:5" ht="16.5" thickBot="1">
      <c r="A12" s="164" t="s">
        <v>5</v>
      </c>
      <c r="B12" s="165"/>
      <c r="C12" s="39">
        <f>SUM(C10:C11)</f>
        <v>2399.2280000000001</v>
      </c>
    </row>
    <row r="15" spans="1:5">
      <c r="A15" s="163" t="s">
        <v>48</v>
      </c>
      <c r="B15" s="163"/>
      <c r="C15" s="163"/>
    </row>
    <row r="16" spans="1:5">
      <c r="A16" s="12"/>
    </row>
    <row r="17" spans="1:4">
      <c r="A17" s="160" t="s">
        <v>49</v>
      </c>
      <c r="B17" s="160"/>
      <c r="C17" s="160"/>
    </row>
    <row r="18" spans="1:4" ht="16.5" thickBot="1"/>
    <row r="19" spans="1:4" ht="16.5" thickBot="1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5" thickBot="1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5" thickBot="1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5" thickBot="1">
      <c r="A22" s="161" t="s">
        <v>5</v>
      </c>
      <c r="B22" s="162"/>
      <c r="C22" s="40">
        <f>SUM(C20:C21)</f>
        <v>0.20429999999999998</v>
      </c>
      <c r="D22" s="41">
        <f>C$12*C22</f>
        <v>490.16228039999999</v>
      </c>
    </row>
    <row r="25" spans="1:4" ht="32.25" customHeight="1">
      <c r="A25" s="169" t="s">
        <v>54</v>
      </c>
      <c r="B25" s="169"/>
      <c r="C25" s="169"/>
      <c r="D25" s="169"/>
    </row>
    <row r="26" spans="1:4" ht="16.5" thickBot="1"/>
    <row r="27" spans="1:4" ht="16.5" thickBot="1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5" thickBot="1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5" thickBot="1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5" thickBot="1">
      <c r="A30" s="15" t="s">
        <v>41</v>
      </c>
      <c r="B30" s="16" t="s">
        <v>60</v>
      </c>
      <c r="C30" s="120">
        <v>0.03</v>
      </c>
      <c r="D30" s="38">
        <f t="shared" si="0"/>
        <v>86.681708411999992</v>
      </c>
    </row>
    <row r="31" spans="1:4" ht="16.5" thickBot="1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5" thickBot="1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5" thickBot="1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5" thickBot="1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5" thickBot="1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5" thickBot="1">
      <c r="A36" s="161" t="s">
        <v>64</v>
      </c>
      <c r="B36" s="162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>
      <c r="A39" s="160" t="s">
        <v>65</v>
      </c>
      <c r="B39" s="160"/>
      <c r="C39" s="160"/>
    </row>
    <row r="40" spans="1:5" ht="16.5" thickBot="1"/>
    <row r="41" spans="1:5" ht="16.5" thickBot="1">
      <c r="A41" s="13" t="s">
        <v>66</v>
      </c>
      <c r="B41" s="14" t="s">
        <v>67</v>
      </c>
      <c r="C41" s="14" t="s">
        <v>37</v>
      </c>
    </row>
    <row r="42" spans="1:5" ht="16.5" thickBot="1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5" thickBot="1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5" thickBot="1">
      <c r="A44" s="15" t="s">
        <v>41</v>
      </c>
      <c r="B44" s="16" t="s">
        <v>127</v>
      </c>
      <c r="C44" s="121">
        <v>15</v>
      </c>
    </row>
    <row r="45" spans="1:5" ht="16.5" thickBot="1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5" thickBot="1">
      <c r="A46" s="46" t="s">
        <v>43</v>
      </c>
      <c r="B46" s="122" t="s">
        <v>145</v>
      </c>
      <c r="C46" s="121"/>
    </row>
    <row r="47" spans="1:5" ht="16.5" thickBot="1">
      <c r="A47" s="164" t="s">
        <v>5</v>
      </c>
      <c r="B47" s="165"/>
      <c r="C47" s="23">
        <f>SUM(C42:C45)</f>
        <v>618.3035440000001</v>
      </c>
    </row>
    <row r="50" spans="1:4">
      <c r="A50" s="160" t="s">
        <v>69</v>
      </c>
      <c r="B50" s="160"/>
      <c r="C50" s="160"/>
    </row>
    <row r="51" spans="1:4" ht="16.5" thickBot="1"/>
    <row r="52" spans="1:4" ht="16.5" thickBot="1">
      <c r="A52" s="13">
        <v>2</v>
      </c>
      <c r="B52" s="14" t="s">
        <v>70</v>
      </c>
      <c r="C52" s="14" t="s">
        <v>37</v>
      </c>
    </row>
    <row r="53" spans="1:4" ht="16.5" thickBot="1">
      <c r="A53" s="15" t="s">
        <v>50</v>
      </c>
      <c r="B53" s="16" t="s">
        <v>51</v>
      </c>
      <c r="C53" s="23">
        <f>D22</f>
        <v>490.16228039999999</v>
      </c>
    </row>
    <row r="54" spans="1:4" ht="16.5" thickBot="1">
      <c r="A54" s="15" t="s">
        <v>55</v>
      </c>
      <c r="B54" s="16" t="s">
        <v>56</v>
      </c>
      <c r="C54" s="23">
        <f>D36</f>
        <v>1063.2956231872001</v>
      </c>
    </row>
    <row r="55" spans="1:4" ht="16.5" thickBot="1">
      <c r="A55" s="15" t="s">
        <v>66</v>
      </c>
      <c r="B55" s="16" t="s">
        <v>67</v>
      </c>
      <c r="C55" s="23">
        <f>C47</f>
        <v>618.3035440000001</v>
      </c>
    </row>
    <row r="56" spans="1:4" ht="16.5" thickBot="1">
      <c r="A56" s="161" t="s">
        <v>5</v>
      </c>
      <c r="B56" s="162"/>
      <c r="C56" s="23">
        <f>SUM(C53:C55)</f>
        <v>2171.7614475872006</v>
      </c>
    </row>
    <row r="57" spans="1:4">
      <c r="A57" s="2"/>
    </row>
    <row r="59" spans="1:4">
      <c r="A59" s="163" t="s">
        <v>71</v>
      </c>
      <c r="B59" s="163"/>
      <c r="C59" s="163"/>
    </row>
    <row r="60" spans="1:4" ht="16.5" thickBot="1"/>
    <row r="61" spans="1:4" ht="16.5" thickBot="1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5" thickBot="1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5" thickBot="1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5" thickBot="1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5" thickBot="1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5" thickBot="1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5" thickBot="1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5" thickBot="1">
      <c r="A68" s="161" t="s">
        <v>5</v>
      </c>
      <c r="B68" s="162"/>
      <c r="C68" s="27">
        <f>SUM(C62:C67)</f>
        <v>7.1075200000000005E-2</v>
      </c>
      <c r="D68" s="23">
        <f>SUM(D62:D67)</f>
        <v>170.52560994560002</v>
      </c>
    </row>
    <row r="71" spans="1:4">
      <c r="A71" s="163" t="s">
        <v>79</v>
      </c>
      <c r="B71" s="163"/>
      <c r="C71" s="163"/>
    </row>
    <row r="74" spans="1:4">
      <c r="A74" s="160" t="s">
        <v>80</v>
      </c>
      <c r="B74" s="160"/>
      <c r="C74" s="160"/>
    </row>
    <row r="75" spans="1:4" ht="16.5" thickBot="1">
      <c r="A75" s="12"/>
    </row>
    <row r="76" spans="1:4" ht="16.5" thickBot="1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5" thickBot="1">
      <c r="A77" s="15" t="s">
        <v>38</v>
      </c>
      <c r="B77" s="16" t="s">
        <v>166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5" thickBot="1">
      <c r="A78" s="15" t="s">
        <v>40</v>
      </c>
      <c r="B78" s="16" t="s">
        <v>82</v>
      </c>
      <c r="C78" s="123">
        <v>0.02</v>
      </c>
      <c r="D78" s="23">
        <f t="shared" si="1"/>
        <v>47.984560000000002</v>
      </c>
    </row>
    <row r="79" spans="1:4" ht="16.5" thickBot="1">
      <c r="A79" s="15" t="s">
        <v>41</v>
      </c>
      <c r="B79" s="16" t="s">
        <v>83</v>
      </c>
      <c r="C79" s="123">
        <v>1.4999999999999999E-2</v>
      </c>
      <c r="D79" s="23">
        <f t="shared" si="1"/>
        <v>35.988419999999998</v>
      </c>
    </row>
    <row r="80" spans="1:4" ht="16.5" thickBot="1">
      <c r="A80" s="15" t="s">
        <v>42</v>
      </c>
      <c r="B80" s="16" t="s">
        <v>84</v>
      </c>
      <c r="C80" s="123">
        <v>0.01</v>
      </c>
      <c r="D80" s="23">
        <f t="shared" si="1"/>
        <v>23.992280000000001</v>
      </c>
    </row>
    <row r="81" spans="1:6" ht="16.5" thickBot="1">
      <c r="A81" s="15" t="s">
        <v>43</v>
      </c>
      <c r="B81" s="16" t="s">
        <v>85</v>
      </c>
      <c r="C81" s="123">
        <v>0.01</v>
      </c>
      <c r="D81" s="23">
        <f t="shared" si="1"/>
        <v>23.992280000000001</v>
      </c>
    </row>
    <row r="82" spans="1:6" ht="16.5" thickBot="1">
      <c r="A82" s="15" t="s">
        <v>45</v>
      </c>
      <c r="B82" s="124" t="s">
        <v>47</v>
      </c>
      <c r="C82" s="123">
        <v>0</v>
      </c>
      <c r="D82" s="23">
        <f t="shared" si="1"/>
        <v>0</v>
      </c>
    </row>
    <row r="83" spans="1:6" ht="16.5" thickBot="1">
      <c r="A83" s="161" t="s">
        <v>64</v>
      </c>
      <c r="B83" s="162"/>
      <c r="C83" s="27">
        <f>SUM(C77:C82)</f>
        <v>6.1944444444444448E-2</v>
      </c>
      <c r="D83" s="23">
        <f t="shared" si="1"/>
        <v>148.61884555555557</v>
      </c>
    </row>
    <row r="84" spans="1:6">
      <c r="C84" s="53">
        <f>C22+C36+C68+C83+E36</f>
        <v>0.78050204444444449</v>
      </c>
    </row>
    <row r="86" spans="1:6">
      <c r="A86" s="160" t="s">
        <v>86</v>
      </c>
      <c r="B86" s="160"/>
      <c r="C86" s="160"/>
      <c r="F86" s="75"/>
    </row>
    <row r="87" spans="1:6" ht="16.5" thickBot="1">
      <c r="A87" s="12"/>
      <c r="F87" s="75"/>
    </row>
    <row r="88" spans="1:6" ht="16.5" thickBot="1">
      <c r="A88" s="13" t="s">
        <v>87</v>
      </c>
      <c r="B88" s="54" t="s">
        <v>129</v>
      </c>
      <c r="C88" s="14" t="s">
        <v>37</v>
      </c>
      <c r="F88" s="72">
        <f>C10+C11</f>
        <v>2399.2280000000001</v>
      </c>
    </row>
    <row r="89" spans="1:6" ht="16.5" thickBot="1">
      <c r="A89" s="15" t="s">
        <v>38</v>
      </c>
      <c r="B89" s="16" t="s">
        <v>102</v>
      </c>
      <c r="C89" s="52">
        <f>F91*0.5</f>
        <v>132.78636421818183</v>
      </c>
      <c r="F89" s="72">
        <f>F88/220</f>
        <v>10.905581818181819</v>
      </c>
    </row>
    <row r="90" spans="1:6" ht="16.5" thickBot="1">
      <c r="A90" s="161" t="s">
        <v>5</v>
      </c>
      <c r="B90" s="162"/>
      <c r="C90" s="52">
        <f>C89</f>
        <v>132.78636421818183</v>
      </c>
      <c r="F90" s="72">
        <f>F89*1.6</f>
        <v>17.448930909090912</v>
      </c>
    </row>
    <row r="91" spans="1:6">
      <c r="F91" s="72">
        <f>F90*15.22</f>
        <v>265.57272843636366</v>
      </c>
    </row>
    <row r="92" spans="1:6">
      <c r="F92" s="75"/>
    </row>
    <row r="93" spans="1:6">
      <c r="A93" s="160" t="s">
        <v>89</v>
      </c>
      <c r="B93" s="160"/>
      <c r="C93" s="160"/>
    </row>
    <row r="94" spans="1:6" ht="16.5" thickBot="1">
      <c r="A94" s="12"/>
    </row>
    <row r="95" spans="1:6" ht="16.5" thickBot="1">
      <c r="A95" s="13">
        <v>4</v>
      </c>
      <c r="B95" s="14" t="s">
        <v>90</v>
      </c>
      <c r="C95" s="14" t="s">
        <v>37</v>
      </c>
    </row>
    <row r="96" spans="1:6" ht="16.5" thickBot="1">
      <c r="A96" s="15" t="s">
        <v>81</v>
      </c>
      <c r="B96" s="16" t="s">
        <v>82</v>
      </c>
      <c r="C96" s="23">
        <f>D83</f>
        <v>148.61884555555557</v>
      </c>
    </row>
    <row r="97" spans="1:3" ht="16.5" thickBot="1">
      <c r="A97" s="15" t="s">
        <v>87</v>
      </c>
      <c r="B97" s="16" t="s">
        <v>88</v>
      </c>
      <c r="C97" s="23">
        <f>C90</f>
        <v>132.78636421818183</v>
      </c>
    </row>
    <row r="98" spans="1:3" ht="16.5" thickBot="1">
      <c r="A98" s="161" t="s">
        <v>5</v>
      </c>
      <c r="B98" s="162"/>
      <c r="C98" s="39">
        <f>C96+C97</f>
        <v>281.4052097737374</v>
      </c>
    </row>
    <row r="101" spans="1:3">
      <c r="A101" s="163" t="s">
        <v>91</v>
      </c>
      <c r="B101" s="163"/>
      <c r="C101" s="163"/>
    </row>
    <row r="102" spans="1:3" ht="16.5" thickBot="1"/>
    <row r="103" spans="1:3" ht="16.5" thickBot="1">
      <c r="A103" s="13">
        <v>5</v>
      </c>
      <c r="B103" s="19" t="s">
        <v>22</v>
      </c>
      <c r="C103" s="14" t="s">
        <v>37</v>
      </c>
    </row>
    <row r="104" spans="1:3" ht="16.5" thickBot="1">
      <c r="A104" s="15" t="s">
        <v>38</v>
      </c>
      <c r="B104" s="16" t="s">
        <v>92</v>
      </c>
      <c r="C104" s="69">
        <f>'Planilha de Apoio - P 12 x 36'!C46</f>
        <v>103.33333333333333</v>
      </c>
    </row>
    <row r="105" spans="1:3" ht="16.5" thickBot="1">
      <c r="A105" s="15" t="s">
        <v>40</v>
      </c>
      <c r="B105" s="16" t="s">
        <v>93</v>
      </c>
      <c r="C105" s="69">
        <f>'Planilha de Apoio - P 12 x 36'!D34</f>
        <v>72.938749999999999</v>
      </c>
    </row>
    <row r="106" spans="1:3" ht="16.5" thickBot="1">
      <c r="A106" s="15" t="s">
        <v>41</v>
      </c>
      <c r="B106" s="70" t="s">
        <v>146</v>
      </c>
      <c r="C106" s="69"/>
    </row>
    <row r="107" spans="1:3" ht="16.5" thickBot="1">
      <c r="A107" s="15" t="s">
        <v>42</v>
      </c>
      <c r="B107" s="70" t="s">
        <v>146</v>
      </c>
      <c r="C107" s="69"/>
    </row>
    <row r="108" spans="1:3" ht="16.5" thickBot="1">
      <c r="A108" s="161" t="s">
        <v>64</v>
      </c>
      <c r="B108" s="162"/>
      <c r="C108" s="23">
        <f>SUM(C104:C107)</f>
        <v>176.27208333333334</v>
      </c>
    </row>
    <row r="111" spans="1:3">
      <c r="A111" s="163" t="s">
        <v>94</v>
      </c>
      <c r="B111" s="163"/>
      <c r="C111" s="163"/>
    </row>
    <row r="112" spans="1:3" ht="16.5" thickBot="1"/>
    <row r="113" spans="1:4" ht="16.5" thickBot="1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5" thickBot="1">
      <c r="A114" s="15" t="s">
        <v>38</v>
      </c>
      <c r="B114" s="43" t="s">
        <v>24</v>
      </c>
      <c r="C114" s="120">
        <v>0.1</v>
      </c>
      <c r="D114" s="45">
        <f>C114*C133</f>
        <v>519.91923506398723</v>
      </c>
    </row>
    <row r="115" spans="1:4" ht="16.5" thickBot="1">
      <c r="A115" s="15" t="s">
        <v>40</v>
      </c>
      <c r="B115" s="43" t="s">
        <v>26</v>
      </c>
      <c r="C115" s="120">
        <f>C114</f>
        <v>0.1</v>
      </c>
      <c r="D115" s="45">
        <f>C115*(C133+D114)</f>
        <v>571.91115857038585</v>
      </c>
    </row>
    <row r="116" spans="1:4" ht="16.5" thickBot="1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5" thickBot="1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5" thickBot="1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5" thickBot="1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5" thickBot="1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5" thickBot="1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5" thickBot="1">
      <c r="A122" s="176" t="s">
        <v>64</v>
      </c>
      <c r="B122" s="177"/>
      <c r="C122" s="44">
        <f>C114+C115+C117+C120+C121</f>
        <v>0.25650000000000001</v>
      </c>
      <c r="D122" s="45">
        <f>D114+D115+D117+D120+D121</f>
        <v>1447.2731786858681</v>
      </c>
    </row>
    <row r="125" spans="1:4">
      <c r="A125" s="163" t="s">
        <v>95</v>
      </c>
      <c r="B125" s="163"/>
      <c r="C125" s="163"/>
    </row>
    <row r="126" spans="1:4" ht="16.5" thickBot="1"/>
    <row r="127" spans="1:4" ht="16.5" thickBot="1">
      <c r="A127" s="13"/>
      <c r="B127" s="14" t="s">
        <v>96</v>
      </c>
      <c r="C127" s="14" t="s">
        <v>37</v>
      </c>
    </row>
    <row r="128" spans="1:4" ht="16.5" thickBot="1">
      <c r="A128" s="21" t="s">
        <v>38</v>
      </c>
      <c r="B128" s="16" t="s">
        <v>35</v>
      </c>
      <c r="C128" s="42">
        <f>C12</f>
        <v>2399.2280000000001</v>
      </c>
    </row>
    <row r="129" spans="1:3" ht="16.5" thickBot="1">
      <c r="A129" s="21" t="s">
        <v>40</v>
      </c>
      <c r="B129" s="16" t="s">
        <v>48</v>
      </c>
      <c r="C129" s="42">
        <f>C56</f>
        <v>2171.7614475872006</v>
      </c>
    </row>
    <row r="130" spans="1:3" ht="16.5" thickBot="1">
      <c r="A130" s="21" t="s">
        <v>41</v>
      </c>
      <c r="B130" s="16" t="s">
        <v>71</v>
      </c>
      <c r="C130" s="42">
        <f>D68</f>
        <v>170.52560994560002</v>
      </c>
    </row>
    <row r="131" spans="1:3" ht="16.5" thickBot="1">
      <c r="A131" s="21" t="s">
        <v>42</v>
      </c>
      <c r="B131" s="16" t="s">
        <v>79</v>
      </c>
      <c r="C131" s="42">
        <f>C98</f>
        <v>281.4052097737374</v>
      </c>
    </row>
    <row r="132" spans="1:3" ht="16.5" thickBot="1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>
      <c r="A133" s="161" t="s">
        <v>97</v>
      </c>
      <c r="B133" s="162"/>
      <c r="C133" s="42">
        <f>SUM(C128:C132)</f>
        <v>5199.1923506398716</v>
      </c>
    </row>
    <row r="134" spans="1:3" ht="16.5" thickBot="1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>
      <c r="A135" s="174" t="s">
        <v>99</v>
      </c>
      <c r="B135" s="175"/>
      <c r="C135" s="49">
        <f>C133+C134</f>
        <v>6646.4655293257401</v>
      </c>
    </row>
    <row r="136" spans="1:3" ht="16.5" customHeight="1">
      <c r="A136" s="171" t="s">
        <v>118</v>
      </c>
      <c r="B136" s="172"/>
      <c r="C136" s="51">
        <v>2</v>
      </c>
    </row>
    <row r="137" spans="1:3" ht="16.5" thickBot="1">
      <c r="A137" s="173" t="s">
        <v>119</v>
      </c>
      <c r="B137" s="173"/>
      <c r="C137" s="50">
        <f>C135*C136</f>
        <v>13292.93105865148</v>
      </c>
    </row>
  </sheetData>
  <mergeCells count="35"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68:B68"/>
    <mergeCell ref="A59:C59"/>
    <mergeCell ref="A56:B56"/>
    <mergeCell ref="A50:C50"/>
    <mergeCell ref="A47:B4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9"/>
  <sheetViews>
    <sheetView showGridLines="0" workbookViewId="0">
      <selection activeCell="A124" sqref="A124:B124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4" style="20" bestFit="1" customWidth="1"/>
    <col min="6" max="6" width="12" style="20" customWidth="1"/>
    <col min="7" max="7" width="15.140625" style="20" customWidth="1"/>
    <col min="8" max="16384" width="9.140625" style="20"/>
  </cols>
  <sheetData>
    <row r="1" spans="1:5" ht="23.25">
      <c r="A1" s="166" t="s">
        <v>100</v>
      </c>
      <c r="B1" s="166"/>
      <c r="C1" s="166"/>
      <c r="D1" s="166"/>
    </row>
    <row r="2" spans="1:5" ht="23.25">
      <c r="A2" s="166" t="s">
        <v>101</v>
      </c>
      <c r="B2" s="166"/>
      <c r="C2" s="166"/>
      <c r="D2" s="166"/>
    </row>
    <row r="3" spans="1:5" ht="27.75" customHeight="1">
      <c r="A3" s="168"/>
      <c r="B3" s="168"/>
      <c r="C3" s="168"/>
      <c r="D3" s="168"/>
    </row>
    <row r="4" spans="1:5">
      <c r="A4" s="32" t="s">
        <v>109</v>
      </c>
      <c r="B4" s="178" t="s">
        <v>165</v>
      </c>
      <c r="C4" s="179"/>
    </row>
    <row r="5" spans="1:5">
      <c r="A5" s="32" t="s">
        <v>110</v>
      </c>
      <c r="B5" s="178" t="s">
        <v>151</v>
      </c>
      <c r="C5" s="179"/>
      <c r="E5" s="53"/>
    </row>
    <row r="6" spans="1:5">
      <c r="A6" s="32"/>
      <c r="B6" s="178"/>
      <c r="C6" s="179"/>
    </row>
    <row r="7" spans="1:5">
      <c r="A7" s="167" t="s">
        <v>35</v>
      </c>
      <c r="B7" s="167"/>
      <c r="C7" s="167"/>
    </row>
    <row r="8" spans="1:5" ht="16.5" thickBot="1"/>
    <row r="9" spans="1:5" ht="16.5" thickBot="1">
      <c r="A9" s="13">
        <v>1</v>
      </c>
      <c r="B9" s="47" t="s">
        <v>36</v>
      </c>
      <c r="C9" s="47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72">
        <f>C10+C11</f>
        <v>2399.2280000000001</v>
      </c>
      <c r="E10" s="72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72"/>
      <c r="E11" s="72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D12*E11</f>
        <v>232.37613738181824</v>
      </c>
      <c r="D12" s="74">
        <f>7*15.22</f>
        <v>106.54</v>
      </c>
      <c r="E12" s="72">
        <f>E11+E10</f>
        <v>13.086698181818182</v>
      </c>
    </row>
    <row r="13" spans="1:5" ht="16.5" thickBot="1">
      <c r="A13" s="15" t="s">
        <v>42</v>
      </c>
      <c r="B13" s="16" t="s">
        <v>44</v>
      </c>
      <c r="C13" s="23">
        <f>E12*15.22</f>
        <v>199.17954632727273</v>
      </c>
      <c r="D13" s="75"/>
      <c r="E13" s="75"/>
    </row>
    <row r="14" spans="1:5" ht="16.5" thickBot="1">
      <c r="A14" s="164" t="s">
        <v>5</v>
      </c>
      <c r="B14" s="165"/>
      <c r="C14" s="39">
        <f>SUM(C10:C13)</f>
        <v>2830.7836837090913</v>
      </c>
    </row>
    <row r="17" spans="1:4">
      <c r="A17" s="163" t="s">
        <v>48</v>
      </c>
      <c r="B17" s="163"/>
      <c r="C17" s="163"/>
    </row>
    <row r="18" spans="1:4">
      <c r="A18" s="12"/>
    </row>
    <row r="19" spans="1:4">
      <c r="A19" s="160" t="s">
        <v>49</v>
      </c>
      <c r="B19" s="160"/>
      <c r="C19" s="160"/>
    </row>
    <row r="20" spans="1:4" ht="16.5" thickBot="1"/>
    <row r="21" spans="1:4" ht="16.5" thickBot="1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5" thickBot="1">
      <c r="A22" s="15" t="s">
        <v>38</v>
      </c>
      <c r="B22" s="35" t="s">
        <v>52</v>
      </c>
      <c r="C22" s="37">
        <f>'Posto 12x36 diurno'!C20</f>
        <v>8.3299999999999999E-2</v>
      </c>
      <c r="D22" s="36">
        <f>C$14*C22</f>
        <v>235.80428085296731</v>
      </c>
    </row>
    <row r="23" spans="1:4" ht="16.5" thickBot="1">
      <c r="A23" s="15" t="s">
        <v>40</v>
      </c>
      <c r="B23" s="33" t="s">
        <v>53</v>
      </c>
      <c r="C23" s="37">
        <f>'Posto 12x36 diurno'!C21</f>
        <v>0.121</v>
      </c>
      <c r="D23" s="38">
        <f>C$14*C23</f>
        <v>342.52482572880001</v>
      </c>
    </row>
    <row r="24" spans="1:4" ht="16.5" thickBot="1">
      <c r="A24" s="161" t="s">
        <v>5</v>
      </c>
      <c r="B24" s="162"/>
      <c r="C24" s="40">
        <f>SUM(C22:C23)</f>
        <v>0.20429999999999998</v>
      </c>
      <c r="D24" s="41">
        <f>C$14*C24</f>
        <v>578.32910658176729</v>
      </c>
    </row>
    <row r="27" spans="1:4" ht="32.25" customHeight="1">
      <c r="A27" s="169" t="s">
        <v>54</v>
      </c>
      <c r="B27" s="169"/>
      <c r="C27" s="169"/>
      <c r="D27" s="169"/>
    </row>
    <row r="28" spans="1:4" ht="16.5" thickBot="1"/>
    <row r="29" spans="1:4" ht="16.5" thickBot="1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5" thickBot="1">
      <c r="A30" s="15" t="s">
        <v>38</v>
      </c>
      <c r="B30" s="16" t="s">
        <v>58</v>
      </c>
      <c r="C30" s="37">
        <f>'Posto 12x36 diurno'!C28</f>
        <v>0.2</v>
      </c>
      <c r="D30" s="38">
        <f t="shared" ref="D30:D38" si="0">(D$24+C$14)*C30</f>
        <v>681.82255805817169</v>
      </c>
    </row>
    <row r="31" spans="1:4" ht="16.5" thickBot="1">
      <c r="A31" s="15" t="s">
        <v>40</v>
      </c>
      <c r="B31" s="16" t="s">
        <v>59</v>
      </c>
      <c r="C31" s="37">
        <f>'Posto 12x36 diurno'!C29</f>
        <v>2.5000000000000001E-2</v>
      </c>
      <c r="D31" s="38">
        <f t="shared" si="0"/>
        <v>85.227819757271462</v>
      </c>
    </row>
    <row r="32" spans="1:4" ht="16.5" thickBot="1">
      <c r="A32" s="15" t="s">
        <v>41</v>
      </c>
      <c r="B32" s="16" t="s">
        <v>60</v>
      </c>
      <c r="C32" s="37">
        <f>'Posto 12x36 diurno'!C30</f>
        <v>0.03</v>
      </c>
      <c r="D32" s="38">
        <f t="shared" si="0"/>
        <v>102.27338370872575</v>
      </c>
    </row>
    <row r="33" spans="1:4" ht="16.5" thickBot="1">
      <c r="A33" s="15" t="s">
        <v>42</v>
      </c>
      <c r="B33" s="16" t="s">
        <v>61</v>
      </c>
      <c r="C33" s="37">
        <f>'Posto 12x36 diurno'!C31</f>
        <v>1.4999999999999999E-2</v>
      </c>
      <c r="D33" s="38">
        <f t="shared" si="0"/>
        <v>51.136691854362873</v>
      </c>
    </row>
    <row r="34" spans="1:4" ht="16.5" thickBot="1">
      <c r="A34" s="15" t="s">
        <v>43</v>
      </c>
      <c r="B34" s="16" t="s">
        <v>62</v>
      </c>
      <c r="C34" s="37">
        <f>'Posto 12x36 diurno'!C32</f>
        <v>0.01</v>
      </c>
      <c r="D34" s="38">
        <f t="shared" si="0"/>
        <v>34.091127902908582</v>
      </c>
    </row>
    <row r="35" spans="1:4" ht="16.5" thickBot="1">
      <c r="A35" s="15" t="s">
        <v>45</v>
      </c>
      <c r="B35" s="16" t="s">
        <v>6</v>
      </c>
      <c r="C35" s="37">
        <f>'Posto 12x36 diurno'!C33</f>
        <v>6.0000000000000001E-3</v>
      </c>
      <c r="D35" s="38">
        <f t="shared" si="0"/>
        <v>20.45467674174515</v>
      </c>
    </row>
    <row r="36" spans="1:4" ht="16.5" thickBot="1">
      <c r="A36" s="15" t="s">
        <v>46</v>
      </c>
      <c r="B36" s="16" t="s">
        <v>7</v>
      </c>
      <c r="C36" s="37">
        <f>'Posto 12x36 diurno'!C34</f>
        <v>2E-3</v>
      </c>
      <c r="D36" s="38">
        <f t="shared" si="0"/>
        <v>6.8182255805817169</v>
      </c>
    </row>
    <row r="37" spans="1:4" ht="16.5" thickBot="1">
      <c r="A37" s="15" t="s">
        <v>63</v>
      </c>
      <c r="B37" s="16" t="s">
        <v>8</v>
      </c>
      <c r="C37" s="37">
        <f>'Posto 12x36 diurno'!C35</f>
        <v>0.08</v>
      </c>
      <c r="D37" s="38">
        <f t="shared" si="0"/>
        <v>272.72902322326865</v>
      </c>
    </row>
    <row r="38" spans="1:4" ht="16.5" thickBot="1">
      <c r="A38" s="161" t="s">
        <v>64</v>
      </c>
      <c r="B38" s="162"/>
      <c r="C38" s="17">
        <f>SUM(C30:C37)</f>
        <v>0.36800000000000005</v>
      </c>
      <c r="D38" s="38">
        <f t="shared" si="0"/>
        <v>1254.553506827036</v>
      </c>
    </row>
    <row r="41" spans="1:4">
      <c r="A41" s="160" t="s">
        <v>65</v>
      </c>
      <c r="B41" s="160"/>
      <c r="C41" s="160"/>
    </row>
    <row r="42" spans="1:4" ht="16.5" thickBot="1"/>
    <row r="43" spans="1:4" ht="16.5" thickBot="1">
      <c r="A43" s="13" t="s">
        <v>66</v>
      </c>
      <c r="B43" s="47" t="s">
        <v>67</v>
      </c>
      <c r="C43" s="47" t="s">
        <v>37</v>
      </c>
    </row>
    <row r="44" spans="1:4" ht="16.5" thickBot="1">
      <c r="A44" s="15" t="s">
        <v>38</v>
      </c>
      <c r="B44" s="16" t="s">
        <v>68</v>
      </c>
      <c r="C44" s="25">
        <f>'Posto 12x36 diurno'!C42</f>
        <v>41.466400000000021</v>
      </c>
    </row>
    <row r="45" spans="1:4" ht="16.5" thickBot="1">
      <c r="A45" s="15" t="s">
        <v>40</v>
      </c>
      <c r="B45" s="16" t="s">
        <v>111</v>
      </c>
      <c r="C45" s="25">
        <f>'Posto 12x36 diurno'!C43</f>
        <v>400.74564400000003</v>
      </c>
    </row>
    <row r="46" spans="1:4" ht="16.5" thickBot="1">
      <c r="A46" s="15" t="s">
        <v>41</v>
      </c>
      <c r="B46" s="16" t="s">
        <v>127</v>
      </c>
      <c r="C46" s="121">
        <v>15</v>
      </c>
    </row>
    <row r="47" spans="1:4" ht="16.5" thickBot="1">
      <c r="A47" s="46" t="s">
        <v>42</v>
      </c>
      <c r="B47" s="34" t="s">
        <v>144</v>
      </c>
      <c r="C47" s="25">
        <f>'Posto 12x36 diurno'!C45</f>
        <v>161.0915</v>
      </c>
    </row>
    <row r="48" spans="1:4" ht="16.5" thickBot="1">
      <c r="A48" s="46" t="s">
        <v>43</v>
      </c>
      <c r="B48" s="122" t="s">
        <v>145</v>
      </c>
      <c r="C48" s="121"/>
    </row>
    <row r="49" spans="1:4" ht="16.5" thickBot="1">
      <c r="A49" s="164" t="s">
        <v>5</v>
      </c>
      <c r="B49" s="165"/>
      <c r="C49" s="23">
        <f>SUM(C44:C47)</f>
        <v>618.3035440000001</v>
      </c>
    </row>
    <row r="52" spans="1:4">
      <c r="A52" s="160" t="s">
        <v>69</v>
      </c>
      <c r="B52" s="160"/>
      <c r="C52" s="160"/>
    </row>
    <row r="53" spans="1:4" ht="16.5" thickBot="1"/>
    <row r="54" spans="1:4" ht="16.5" thickBot="1">
      <c r="A54" s="13">
        <v>2</v>
      </c>
      <c r="B54" s="47" t="s">
        <v>70</v>
      </c>
      <c r="C54" s="47" t="s">
        <v>37</v>
      </c>
    </row>
    <row r="55" spans="1:4" ht="16.5" thickBot="1">
      <c r="A55" s="15" t="s">
        <v>50</v>
      </c>
      <c r="B55" s="16" t="s">
        <v>51</v>
      </c>
      <c r="C55" s="23">
        <f>D24</f>
        <v>578.32910658176729</v>
      </c>
    </row>
    <row r="56" spans="1:4" ht="16.5" thickBot="1">
      <c r="A56" s="15" t="s">
        <v>55</v>
      </c>
      <c r="B56" s="16" t="s">
        <v>56</v>
      </c>
      <c r="C56" s="23">
        <f>D38</f>
        <v>1254.553506827036</v>
      </c>
    </row>
    <row r="57" spans="1:4" ht="16.5" thickBot="1">
      <c r="A57" s="15" t="s">
        <v>66</v>
      </c>
      <c r="B57" s="16" t="s">
        <v>67</v>
      </c>
      <c r="C57" s="23">
        <f>C49</f>
        <v>618.3035440000001</v>
      </c>
    </row>
    <row r="58" spans="1:4" ht="16.5" thickBot="1">
      <c r="A58" s="161" t="s">
        <v>5</v>
      </c>
      <c r="B58" s="162"/>
      <c r="C58" s="23">
        <f>SUM(C55:C57)</f>
        <v>2451.1861574088034</v>
      </c>
    </row>
    <row r="59" spans="1:4">
      <c r="A59" s="2"/>
    </row>
    <row r="61" spans="1:4">
      <c r="A61" s="163" t="s">
        <v>71</v>
      </c>
      <c r="B61" s="163"/>
      <c r="C61" s="163"/>
    </row>
    <row r="62" spans="1:4" ht="16.5" thickBot="1"/>
    <row r="63" spans="1:4" ht="16.5" thickBot="1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5" thickBot="1">
      <c r="A64" s="15" t="s">
        <v>38</v>
      </c>
      <c r="B64" s="18" t="s">
        <v>73</v>
      </c>
      <c r="C64" s="37">
        <f>'Posto 12x36 diurno'!C62</f>
        <v>4.1999999999999997E-3</v>
      </c>
      <c r="D64" s="23">
        <f>(C$14)*C64</f>
        <v>11.889291471578183</v>
      </c>
    </row>
    <row r="65" spans="1:4" ht="16.5" thickBot="1">
      <c r="A65" s="15" t="s">
        <v>40</v>
      </c>
      <c r="B65" s="26" t="s">
        <v>74</v>
      </c>
      <c r="C65" s="37">
        <f>'Posto 12x36 diurno'!C63</f>
        <v>3.3599999999999998E-4</v>
      </c>
      <c r="D65" s="23">
        <f t="shared" ref="D65:D69" si="1">(C$14)*C65</f>
        <v>0.9511433177262546</v>
      </c>
    </row>
    <row r="66" spans="1:4" ht="16.5" thickBot="1">
      <c r="A66" s="15" t="s">
        <v>41</v>
      </c>
      <c r="B66" s="18" t="s">
        <v>75</v>
      </c>
      <c r="C66" s="37">
        <f>'Posto 12x36 diurno'!C64</f>
        <v>3.5999999999999999E-3</v>
      </c>
      <c r="D66" s="23">
        <f t="shared" si="1"/>
        <v>10.190821261352728</v>
      </c>
    </row>
    <row r="67" spans="1:4" ht="16.5" thickBot="1">
      <c r="A67" s="15" t="s">
        <v>42</v>
      </c>
      <c r="B67" s="18" t="s">
        <v>76</v>
      </c>
      <c r="C67" s="37">
        <f>'Posto 12x36 diurno'!C65</f>
        <v>1.9400000000000001E-2</v>
      </c>
      <c r="D67" s="23">
        <f t="shared" si="1"/>
        <v>54.917203463956376</v>
      </c>
    </row>
    <row r="68" spans="1:4" ht="16.5" thickBot="1">
      <c r="A68" s="15" t="s">
        <v>43</v>
      </c>
      <c r="B68" s="18" t="s">
        <v>77</v>
      </c>
      <c r="C68" s="37">
        <f>'Posto 12x36 diurno'!C66</f>
        <v>7.1392000000000009E-3</v>
      </c>
      <c r="D68" s="23">
        <f t="shared" si="1"/>
        <v>20.209530874735947</v>
      </c>
    </row>
    <row r="69" spans="1:4" ht="16.5" thickBot="1">
      <c r="A69" s="15" t="s">
        <v>45</v>
      </c>
      <c r="B69" s="18" t="s">
        <v>78</v>
      </c>
      <c r="C69" s="37">
        <f>'Posto 12x36 diurno'!C67</f>
        <v>3.6400000000000002E-2</v>
      </c>
      <c r="D69" s="23">
        <f t="shared" si="1"/>
        <v>103.04052608701093</v>
      </c>
    </row>
    <row r="70" spans="1:4" ht="16.5" thickBot="1">
      <c r="A70" s="161" t="s">
        <v>5</v>
      </c>
      <c r="B70" s="162"/>
      <c r="C70" s="27">
        <f>SUM(C64:C69)</f>
        <v>7.1075200000000005E-2</v>
      </c>
      <c r="D70" s="23">
        <f>SUM(D64:D69)</f>
        <v>201.19851647636042</v>
      </c>
    </row>
    <row r="73" spans="1:4">
      <c r="A73" s="163" t="s">
        <v>79</v>
      </c>
      <c r="B73" s="163"/>
      <c r="C73" s="163"/>
    </row>
    <row r="76" spans="1:4">
      <c r="A76" s="160" t="s">
        <v>80</v>
      </c>
      <c r="B76" s="160"/>
      <c r="C76" s="160"/>
    </row>
    <row r="77" spans="1:4" ht="16.5" thickBot="1">
      <c r="A77" s="12"/>
    </row>
    <row r="78" spans="1:4" ht="16.5" thickBot="1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5" thickBot="1">
      <c r="A79" s="15" t="s">
        <v>38</v>
      </c>
      <c r="B79" s="16" t="s">
        <v>166</v>
      </c>
      <c r="C79" s="37">
        <f>'Posto 12x36 diurno'!C77</f>
        <v>6.9444444444444441E-3</v>
      </c>
      <c r="D79" s="23">
        <f>(C$14)*C79</f>
        <v>19.658220025757576</v>
      </c>
    </row>
    <row r="80" spans="1:4" ht="16.5" thickBot="1">
      <c r="A80" s="15" t="s">
        <v>40</v>
      </c>
      <c r="B80" s="16" t="s">
        <v>82</v>
      </c>
      <c r="C80" s="125">
        <f>'Posto 12x36 diurno'!C78</f>
        <v>0.02</v>
      </c>
      <c r="D80" s="23">
        <f>(C$14)*C80</f>
        <v>56.615673674181828</v>
      </c>
    </row>
    <row r="81" spans="1:5" ht="16.5" thickBot="1">
      <c r="A81" s="15" t="s">
        <v>41</v>
      </c>
      <c r="B81" s="16" t="s">
        <v>83</v>
      </c>
      <c r="C81" s="125">
        <f>'Posto 12x36 diurno'!C79</f>
        <v>1.4999999999999999E-2</v>
      </c>
      <c r="D81" s="23">
        <f>(C$14)*C81</f>
        <v>42.461755255636369</v>
      </c>
    </row>
    <row r="82" spans="1:5" ht="16.5" thickBot="1">
      <c r="A82" s="15" t="s">
        <v>42</v>
      </c>
      <c r="B82" s="16" t="s">
        <v>84</v>
      </c>
      <c r="C82" s="125">
        <f>'Posto 12x36 diurno'!C80</f>
        <v>0.01</v>
      </c>
      <c r="D82" s="23">
        <f t="shared" ref="D82:D85" si="2">(C$14)*C82</f>
        <v>28.307836837090914</v>
      </c>
    </row>
    <row r="83" spans="1:5" ht="16.5" thickBot="1">
      <c r="A83" s="15" t="s">
        <v>43</v>
      </c>
      <c r="B83" s="16" t="s">
        <v>85</v>
      </c>
      <c r="C83" s="125">
        <f>'Posto 12x36 diurno'!C81</f>
        <v>0.01</v>
      </c>
      <c r="D83" s="23">
        <f t="shared" si="2"/>
        <v>28.307836837090914</v>
      </c>
    </row>
    <row r="84" spans="1:5" ht="16.5" thickBot="1">
      <c r="A84" s="15" t="s">
        <v>45</v>
      </c>
      <c r="B84" s="124" t="s">
        <v>47</v>
      </c>
      <c r="C84" s="125">
        <f>'Posto 12x36 diurno'!C82</f>
        <v>0</v>
      </c>
      <c r="D84" s="23">
        <f t="shared" si="2"/>
        <v>0</v>
      </c>
    </row>
    <row r="85" spans="1:5" ht="16.5" thickBot="1">
      <c r="A85" s="161" t="s">
        <v>64</v>
      </c>
      <c r="B85" s="162"/>
      <c r="C85" s="27">
        <f>SUM(C79:C84)</f>
        <v>6.1944444444444448E-2</v>
      </c>
      <c r="D85" s="23">
        <f t="shared" si="2"/>
        <v>175.35132262975762</v>
      </c>
    </row>
    <row r="88" spans="1:5">
      <c r="A88" s="160" t="s">
        <v>86</v>
      </c>
      <c r="B88" s="160"/>
      <c r="C88" s="160"/>
    </row>
    <row r="89" spans="1:5" ht="16.5" thickBot="1">
      <c r="A89" s="12"/>
    </row>
    <row r="90" spans="1:5" ht="16.5" thickBot="1">
      <c r="A90" s="13" t="s">
        <v>87</v>
      </c>
      <c r="B90" s="54" t="s">
        <v>129</v>
      </c>
      <c r="C90" s="47" t="s">
        <v>37</v>
      </c>
      <c r="E90" s="72">
        <f>C10+C11</f>
        <v>2399.2280000000001</v>
      </c>
    </row>
    <row r="91" spans="1:5" ht="16.5" thickBot="1">
      <c r="A91" s="15" t="s">
        <v>38</v>
      </c>
      <c r="B91" s="16" t="s">
        <v>102</v>
      </c>
      <c r="C91" s="52">
        <f>E95/2</f>
        <v>132.78636421818183</v>
      </c>
      <c r="E91" s="72"/>
    </row>
    <row r="92" spans="1:5" ht="16.5" thickBot="1">
      <c r="A92" s="161" t="s">
        <v>5</v>
      </c>
      <c r="B92" s="162"/>
      <c r="C92" s="52">
        <f>C91</f>
        <v>132.78636421818183</v>
      </c>
      <c r="E92" s="72"/>
    </row>
    <row r="93" spans="1:5">
      <c r="E93" s="72">
        <f>E90/220</f>
        <v>10.905581818181819</v>
      </c>
    </row>
    <row r="94" spans="1:5">
      <c r="E94" s="72">
        <f>E93*1.6</f>
        <v>17.448930909090912</v>
      </c>
    </row>
    <row r="95" spans="1:5">
      <c r="A95" s="160" t="s">
        <v>89</v>
      </c>
      <c r="B95" s="160"/>
      <c r="C95" s="160"/>
      <c r="E95" s="72">
        <f>E94*15.22</f>
        <v>265.57272843636366</v>
      </c>
    </row>
    <row r="96" spans="1:5" ht="16.5" thickBot="1">
      <c r="A96" s="12"/>
    </row>
    <row r="97" spans="1:3" ht="16.5" thickBot="1">
      <c r="A97" s="13">
        <v>4</v>
      </c>
      <c r="B97" s="47" t="s">
        <v>90</v>
      </c>
      <c r="C97" s="47" t="s">
        <v>37</v>
      </c>
    </row>
    <row r="98" spans="1:3" ht="16.5" thickBot="1">
      <c r="A98" s="15" t="s">
        <v>81</v>
      </c>
      <c r="B98" s="16" t="s">
        <v>82</v>
      </c>
      <c r="C98" s="23">
        <f>D85</f>
        <v>175.35132262975762</v>
      </c>
    </row>
    <row r="99" spans="1:3" ht="16.5" thickBot="1">
      <c r="A99" s="15" t="s">
        <v>87</v>
      </c>
      <c r="B99" s="16" t="s">
        <v>88</v>
      </c>
      <c r="C99" s="23">
        <f>C92</f>
        <v>132.78636421818183</v>
      </c>
    </row>
    <row r="100" spans="1:3" ht="16.5" thickBot="1">
      <c r="A100" s="161" t="s">
        <v>5</v>
      </c>
      <c r="B100" s="162"/>
      <c r="C100" s="39">
        <f>C98+C99</f>
        <v>308.13768684793945</v>
      </c>
    </row>
    <row r="103" spans="1:3">
      <c r="A103" s="163" t="s">
        <v>91</v>
      </c>
      <c r="B103" s="163"/>
      <c r="C103" s="163"/>
    </row>
    <row r="104" spans="1:3" ht="16.5" thickBot="1"/>
    <row r="105" spans="1:3" ht="16.5" thickBot="1">
      <c r="A105" s="13">
        <v>5</v>
      </c>
      <c r="B105" s="19" t="s">
        <v>22</v>
      </c>
      <c r="C105" s="47" t="s">
        <v>37</v>
      </c>
    </row>
    <row r="106" spans="1:3" ht="16.5" thickBot="1">
      <c r="A106" s="15" t="s">
        <v>38</v>
      </c>
      <c r="B106" s="16" t="s">
        <v>92</v>
      </c>
      <c r="C106" s="69">
        <f>'Planilha de Apoio - P 12 x 36'!C39</f>
        <v>60</v>
      </c>
    </row>
    <row r="107" spans="1:3" ht="16.5" thickBot="1">
      <c r="A107" s="15" t="s">
        <v>40</v>
      </c>
      <c r="B107" s="16" t="s">
        <v>93</v>
      </c>
      <c r="C107" s="69">
        <f>'Planilha de Apoio - P 12 x 36'!D27</f>
        <v>0</v>
      </c>
    </row>
    <row r="108" spans="1:3" ht="16.5" thickBot="1">
      <c r="A108" s="15" t="s">
        <v>41</v>
      </c>
      <c r="B108" s="70" t="s">
        <v>146</v>
      </c>
      <c r="C108" s="69"/>
    </row>
    <row r="109" spans="1:3" ht="16.5" thickBot="1">
      <c r="A109" s="15" t="s">
        <v>42</v>
      </c>
      <c r="B109" s="70" t="s">
        <v>146</v>
      </c>
      <c r="C109" s="69"/>
    </row>
    <row r="110" spans="1:3" ht="16.5" thickBot="1">
      <c r="A110" s="161" t="s">
        <v>64</v>
      </c>
      <c r="B110" s="162"/>
      <c r="C110" s="23">
        <f>SUM(C106:C109)</f>
        <v>60</v>
      </c>
    </row>
    <row r="113" spans="1:4">
      <c r="A113" s="163" t="s">
        <v>94</v>
      </c>
      <c r="B113" s="163"/>
      <c r="C113" s="163"/>
    </row>
    <row r="114" spans="1:4" ht="16.5" thickBot="1"/>
    <row r="115" spans="1:4" ht="16.5" thickBot="1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5" thickBot="1">
      <c r="A116" s="15" t="s">
        <v>38</v>
      </c>
      <c r="B116" s="43" t="s">
        <v>24</v>
      </c>
      <c r="C116" s="120">
        <f>'Posto 12x36 diurno'!C114</f>
        <v>0.1</v>
      </c>
      <c r="D116" s="45">
        <f>C116*C135</f>
        <v>585.13060444421933</v>
      </c>
    </row>
    <row r="117" spans="1:4" ht="16.5" thickBot="1">
      <c r="A117" s="15" t="s">
        <v>40</v>
      </c>
      <c r="B117" s="43" t="s">
        <v>26</v>
      </c>
      <c r="C117" s="120">
        <f>C116</f>
        <v>0.1</v>
      </c>
      <c r="D117" s="45">
        <f>C117*(C135+D116)</f>
        <v>643.6436648886413</v>
      </c>
    </row>
    <row r="118" spans="1:4" ht="16.5" thickBot="1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5" thickBot="1">
      <c r="A119" s="15"/>
      <c r="B119" s="43" t="s">
        <v>106</v>
      </c>
      <c r="C119" s="44">
        <f>C120+C121</f>
        <v>3.6499999999999998E-2</v>
      </c>
      <c r="D119" s="45">
        <f>C119*(C$135+D$116+D$117)</f>
        <v>258.42293145278944</v>
      </c>
    </row>
    <row r="120" spans="1:4" ht="16.5" thickBot="1">
      <c r="A120" s="15"/>
      <c r="B120" s="16" t="s">
        <v>104</v>
      </c>
      <c r="C120" s="17">
        <v>0.03</v>
      </c>
      <c r="D120" s="23">
        <f>C120*(C$135+D$116+D$117)</f>
        <v>212.4024094132516</v>
      </c>
    </row>
    <row r="121" spans="1:4" ht="16.5" thickBot="1">
      <c r="A121" s="15"/>
      <c r="B121" s="16" t="s">
        <v>105</v>
      </c>
      <c r="C121" s="17">
        <v>6.4999999999999997E-3</v>
      </c>
      <c r="D121" s="23">
        <f>C121*(C$135+D$116+D$117)</f>
        <v>46.020522039537845</v>
      </c>
    </row>
    <row r="122" spans="1:4" ht="16.5" thickBot="1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5" thickBot="1">
      <c r="A123" s="15"/>
      <c r="B123" s="43" t="s">
        <v>108</v>
      </c>
      <c r="C123" s="44">
        <v>0.02</v>
      </c>
      <c r="D123" s="45">
        <f>C123*(C$135+D$116+D$117)</f>
        <v>141.60160627550107</v>
      </c>
    </row>
    <row r="124" spans="1:4" ht="16.5" thickBot="1">
      <c r="A124" s="176" t="s">
        <v>64</v>
      </c>
      <c r="B124" s="177"/>
      <c r="C124" s="44">
        <f>C116+C117+C119+C122+C123</f>
        <v>0.25650000000000001</v>
      </c>
      <c r="D124" s="45">
        <f>D116+D117+D119+D122+D123</f>
        <v>1628.7988070611511</v>
      </c>
    </row>
    <row r="127" spans="1:4">
      <c r="A127" s="163" t="s">
        <v>95</v>
      </c>
      <c r="B127" s="163"/>
      <c r="C127" s="163"/>
    </row>
    <row r="128" spans="1:4" ht="16.5" thickBot="1"/>
    <row r="129" spans="1:3" ht="16.5" thickBot="1">
      <c r="A129" s="13"/>
      <c r="B129" s="47" t="s">
        <v>96</v>
      </c>
      <c r="C129" s="47" t="s">
        <v>37</v>
      </c>
    </row>
    <row r="130" spans="1:3" ht="16.5" thickBot="1">
      <c r="A130" s="21" t="s">
        <v>38</v>
      </c>
      <c r="B130" s="16" t="s">
        <v>35</v>
      </c>
      <c r="C130" s="42">
        <f>C14</f>
        <v>2830.7836837090913</v>
      </c>
    </row>
    <row r="131" spans="1:3" ht="16.5" thickBot="1">
      <c r="A131" s="21" t="s">
        <v>40</v>
      </c>
      <c r="B131" s="16" t="s">
        <v>48</v>
      </c>
      <c r="C131" s="42">
        <f>C58</f>
        <v>2451.1861574088034</v>
      </c>
    </row>
    <row r="132" spans="1:3" ht="16.5" thickBot="1">
      <c r="A132" s="21" t="s">
        <v>41</v>
      </c>
      <c r="B132" s="16" t="s">
        <v>71</v>
      </c>
      <c r="C132" s="42">
        <f>D70</f>
        <v>201.19851647636042</v>
      </c>
    </row>
    <row r="133" spans="1:3" ht="16.5" thickBot="1">
      <c r="A133" s="21" t="s">
        <v>42</v>
      </c>
      <c r="B133" s="16" t="s">
        <v>79</v>
      </c>
      <c r="C133" s="42">
        <f>C100</f>
        <v>308.13768684793945</v>
      </c>
    </row>
    <row r="134" spans="1:3" ht="16.5" thickBot="1">
      <c r="A134" s="21" t="s">
        <v>43</v>
      </c>
      <c r="B134" s="16" t="s">
        <v>91</v>
      </c>
      <c r="C134" s="42">
        <f>C110</f>
        <v>60</v>
      </c>
    </row>
    <row r="135" spans="1:3" ht="16.5" customHeight="1" thickBot="1">
      <c r="A135" s="161" t="s">
        <v>97</v>
      </c>
      <c r="B135" s="162"/>
      <c r="C135" s="42">
        <f>SUM(C130:C134)</f>
        <v>5851.3060444421935</v>
      </c>
    </row>
    <row r="136" spans="1:3" ht="16.5" thickBot="1">
      <c r="A136" s="21" t="s">
        <v>45</v>
      </c>
      <c r="B136" s="16" t="s">
        <v>98</v>
      </c>
      <c r="C136" s="42">
        <f>D124</f>
        <v>1628.7988070611511</v>
      </c>
    </row>
    <row r="137" spans="1:3" ht="16.5" customHeight="1">
      <c r="A137" s="174" t="s">
        <v>99</v>
      </c>
      <c r="B137" s="175"/>
      <c r="C137" s="49">
        <f>C135+C136</f>
        <v>7480.1048515033444</v>
      </c>
    </row>
    <row r="138" spans="1:3" ht="16.5" customHeight="1">
      <c r="A138" s="171" t="s">
        <v>118</v>
      </c>
      <c r="B138" s="172"/>
      <c r="C138" s="51">
        <v>2</v>
      </c>
    </row>
    <row r="139" spans="1:3" ht="16.5" thickBot="1">
      <c r="A139" s="173" t="s">
        <v>119</v>
      </c>
      <c r="B139" s="173"/>
      <c r="C139" s="50">
        <f>C137*C138</f>
        <v>14960.209703006689</v>
      </c>
    </row>
  </sheetData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6"/>
  <sheetViews>
    <sheetView topLeftCell="A16" workbookViewId="0">
      <selection activeCell="F27" sqref="F27"/>
    </sheetView>
  </sheetViews>
  <sheetFormatPr defaultRowHeight="15"/>
  <cols>
    <col min="1" max="1" width="23" style="84" bestFit="1" customWidth="1"/>
    <col min="2" max="2" width="23.140625" style="84" customWidth="1"/>
    <col min="3" max="3" width="30.7109375" style="84" customWidth="1"/>
    <col min="4" max="4" width="27.42578125" style="84" customWidth="1"/>
    <col min="5" max="5" width="13.85546875" style="84" customWidth="1"/>
    <col min="6" max="16384" width="9.140625" style="84"/>
  </cols>
  <sheetData>
    <row r="2" spans="1:5" ht="15.75" thickBot="1"/>
    <row r="3" spans="1:5" ht="16.5" thickBot="1">
      <c r="A3" s="189" t="s">
        <v>13</v>
      </c>
      <c r="B3" s="190"/>
      <c r="C3" s="190"/>
      <c r="D3" s="190"/>
      <c r="E3" s="191"/>
    </row>
    <row r="4" spans="1:5" ht="16.5" thickBot="1">
      <c r="A4" s="189" t="s">
        <v>152</v>
      </c>
      <c r="B4" s="190"/>
      <c r="C4" s="190"/>
      <c r="D4" s="190"/>
      <c r="E4" s="191"/>
    </row>
    <row r="5" spans="1:5" ht="16.5" thickBot="1">
      <c r="A5" s="85" t="s">
        <v>103</v>
      </c>
      <c r="B5" s="86" t="s">
        <v>9</v>
      </c>
      <c r="C5" s="86" t="s">
        <v>10</v>
      </c>
      <c r="D5" s="87" t="s">
        <v>12</v>
      </c>
      <c r="E5" s="88" t="s">
        <v>11</v>
      </c>
    </row>
    <row r="6" spans="1:5" ht="15.75">
      <c r="A6" s="3"/>
      <c r="B6" s="126">
        <v>5</v>
      </c>
      <c r="C6" s="1">
        <v>2</v>
      </c>
      <c r="D6" s="48">
        <v>15.22</v>
      </c>
      <c r="E6" s="89">
        <f t="shared" ref="E6" si="0">B6*C6*D6</f>
        <v>152.20000000000002</v>
      </c>
    </row>
    <row r="7" spans="1:5" ht="15.75" thickBot="1">
      <c r="A7" s="90"/>
      <c r="B7" s="91"/>
      <c r="C7" s="91"/>
      <c r="D7" s="91"/>
      <c r="E7" s="92"/>
    </row>
    <row r="8" spans="1:5" ht="16.5" thickBot="1">
      <c r="A8" s="189" t="s">
        <v>17</v>
      </c>
      <c r="B8" s="190"/>
      <c r="C8" s="190"/>
      <c r="D8" s="190"/>
      <c r="E8" s="191"/>
    </row>
    <row r="9" spans="1:5" ht="16.5" thickBot="1">
      <c r="A9" s="85" t="s">
        <v>2</v>
      </c>
      <c r="B9" s="86" t="s">
        <v>0</v>
      </c>
      <c r="C9" s="86" t="s">
        <v>14</v>
      </c>
      <c r="D9" s="86" t="s">
        <v>1</v>
      </c>
      <c r="E9" s="88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89">
        <f t="shared" ref="E10" si="1">B10*C10*D10</f>
        <v>110.7336</v>
      </c>
    </row>
    <row r="11" spans="1:5" ht="16.5" thickBot="1">
      <c r="A11" s="90"/>
      <c r="B11" s="91"/>
      <c r="C11" s="4"/>
      <c r="D11" s="4"/>
      <c r="E11" s="89"/>
    </row>
    <row r="12" spans="1:5" ht="16.5" thickBot="1">
      <c r="A12" s="192" t="s">
        <v>158</v>
      </c>
      <c r="B12" s="193"/>
      <c r="C12" s="193"/>
      <c r="D12" s="194"/>
      <c r="E12" s="92"/>
    </row>
    <row r="13" spans="1:5" ht="16.5" thickBot="1">
      <c r="A13" s="85" t="s">
        <v>2</v>
      </c>
      <c r="B13" s="86" t="s">
        <v>11</v>
      </c>
      <c r="C13" s="86" t="s">
        <v>16</v>
      </c>
      <c r="D13" s="88" t="s">
        <v>18</v>
      </c>
      <c r="E13" s="92"/>
    </row>
    <row r="14" spans="1:5" ht="16.5" thickBot="1">
      <c r="A14" s="3"/>
      <c r="B14" s="24">
        <f>E6</f>
        <v>152.20000000000002</v>
      </c>
      <c r="C14" s="24">
        <f>E10</f>
        <v>110.7336</v>
      </c>
      <c r="D14" s="93">
        <f>B14-C14</f>
        <v>41.466400000000021</v>
      </c>
      <c r="E14" s="94"/>
    </row>
    <row r="15" spans="1:5" ht="16.5" thickBot="1">
      <c r="C15" s="95"/>
      <c r="D15" s="93"/>
    </row>
    <row r="16" spans="1:5" ht="16.5" thickBot="1">
      <c r="A16" s="192" t="s">
        <v>19</v>
      </c>
      <c r="B16" s="193"/>
      <c r="C16" s="193"/>
      <c r="D16" s="194"/>
    </row>
    <row r="17" spans="1:5" ht="16.5" thickBot="1">
      <c r="A17" s="192" t="s">
        <v>152</v>
      </c>
      <c r="B17" s="193"/>
      <c r="C17" s="193"/>
      <c r="D17" s="194"/>
    </row>
    <row r="18" spans="1:5" ht="16.5" thickBot="1">
      <c r="A18" s="96" t="s">
        <v>2</v>
      </c>
      <c r="B18" s="97" t="s">
        <v>20</v>
      </c>
      <c r="C18" s="98" t="s">
        <v>12</v>
      </c>
      <c r="D18" s="99" t="s">
        <v>3</v>
      </c>
    </row>
    <row r="19" spans="1:5" ht="16.5" thickBot="1">
      <c r="A19" s="3"/>
      <c r="B19" s="5">
        <v>32.11</v>
      </c>
      <c r="C19" s="48">
        <v>15.22</v>
      </c>
      <c r="D19" s="89">
        <f>(B19*C19)</f>
        <v>488.71420000000001</v>
      </c>
      <c r="E19" s="100"/>
    </row>
    <row r="20" spans="1:5" ht="16.5" thickBot="1">
      <c r="A20" s="195" t="s">
        <v>117</v>
      </c>
      <c r="B20" s="197"/>
      <c r="C20" s="4">
        <v>0.18</v>
      </c>
      <c r="D20" s="89">
        <f>((B19*C19)*C20)</f>
        <v>87.968555999999992</v>
      </c>
    </row>
    <row r="21" spans="1:5" ht="15.75">
      <c r="A21" s="195" t="s">
        <v>157</v>
      </c>
      <c r="B21" s="196"/>
      <c r="C21" s="197"/>
      <c r="D21" s="101">
        <f>D19-D20</f>
        <v>400.74564400000003</v>
      </c>
    </row>
    <row r="22" spans="1:5" ht="15.75">
      <c r="A22" s="79"/>
      <c r="B22" s="102"/>
      <c r="C22" s="80"/>
      <c r="D22" s="103"/>
    </row>
    <row r="23" spans="1:5" ht="16.5" thickBot="1">
      <c r="A23" s="198" t="s">
        <v>128</v>
      </c>
      <c r="B23" s="199"/>
      <c r="C23" s="199"/>
      <c r="D23" s="200"/>
    </row>
    <row r="24" spans="1:5" ht="16.5" thickBot="1">
      <c r="A24" s="96" t="s">
        <v>2</v>
      </c>
      <c r="B24" s="97" t="s">
        <v>113</v>
      </c>
      <c r="C24" s="98" t="s">
        <v>115</v>
      </c>
      <c r="D24" s="99" t="s">
        <v>3</v>
      </c>
      <c r="E24" s="100"/>
    </row>
    <row r="25" spans="1:5" ht="15.75">
      <c r="A25" s="3"/>
      <c r="B25" s="5">
        <v>169.57</v>
      </c>
      <c r="C25" s="48">
        <v>0.05</v>
      </c>
      <c r="D25" s="89">
        <f>B25-(B25*C25)</f>
        <v>161.0915</v>
      </c>
    </row>
    <row r="26" spans="1:5" ht="15.75">
      <c r="A26" s="201" t="s">
        <v>120</v>
      </c>
      <c r="B26" s="201"/>
      <c r="C26" s="201"/>
      <c r="D26" s="201"/>
    </row>
    <row r="27" spans="1:5" ht="15.75">
      <c r="A27" s="201" t="s">
        <v>126</v>
      </c>
      <c r="B27" s="201"/>
      <c r="C27" s="201"/>
      <c r="D27" s="201"/>
    </row>
    <row r="28" spans="1:5" ht="15.75">
      <c r="A28" s="104" t="s">
        <v>2</v>
      </c>
      <c r="B28" s="104" t="s">
        <v>3</v>
      </c>
      <c r="C28" s="131" t="s">
        <v>113</v>
      </c>
      <c r="D28" s="104" t="s">
        <v>149</v>
      </c>
    </row>
    <row r="29" spans="1:5">
      <c r="A29" s="106" t="s">
        <v>121</v>
      </c>
      <c r="B29" s="127">
        <v>120</v>
      </c>
      <c r="C29" s="106">
        <f>B29/12</f>
        <v>10</v>
      </c>
      <c r="D29" s="106">
        <f>C29/2</f>
        <v>5</v>
      </c>
    </row>
    <row r="30" spans="1:5">
      <c r="A30" s="106" t="s">
        <v>122</v>
      </c>
      <c r="B30" s="127">
        <v>34.64</v>
      </c>
      <c r="C30" s="106">
        <f t="shared" ref="C30:C33" si="2">B30/12</f>
        <v>2.8866666666666667</v>
      </c>
      <c r="D30" s="106">
        <f t="shared" ref="D30:D33" si="3">C30/2</f>
        <v>1.4433333333333334</v>
      </c>
    </row>
    <row r="31" spans="1:5">
      <c r="A31" s="106" t="s">
        <v>123</v>
      </c>
      <c r="B31" s="127">
        <v>15.89</v>
      </c>
      <c r="C31" s="106">
        <f t="shared" si="2"/>
        <v>1.3241666666666667</v>
      </c>
      <c r="D31" s="106">
        <f t="shared" si="3"/>
        <v>0.66208333333333336</v>
      </c>
    </row>
    <row r="32" spans="1:5">
      <c r="A32" s="106" t="s">
        <v>124</v>
      </c>
      <c r="B32" s="127">
        <v>80</v>
      </c>
      <c r="C32" s="106">
        <f t="shared" si="2"/>
        <v>6.666666666666667</v>
      </c>
      <c r="D32" s="106">
        <f t="shared" si="3"/>
        <v>3.3333333333333335</v>
      </c>
    </row>
    <row r="33" spans="1:4">
      <c r="A33" s="106" t="s">
        <v>148</v>
      </c>
      <c r="B33" s="127">
        <v>1500</v>
      </c>
      <c r="C33" s="106">
        <f t="shared" si="2"/>
        <v>125</v>
      </c>
      <c r="D33" s="106">
        <f t="shared" si="3"/>
        <v>62.5</v>
      </c>
    </row>
    <row r="34" spans="1:4">
      <c r="A34" s="180" t="s">
        <v>5</v>
      </c>
      <c r="B34" s="181"/>
      <c r="C34" s="182"/>
      <c r="D34" s="106">
        <f>SUM(D29:D33)</f>
        <v>72.938749999999999</v>
      </c>
    </row>
    <row r="35" spans="1:4" ht="16.5" thickBot="1">
      <c r="A35" s="183" t="s">
        <v>150</v>
      </c>
      <c r="B35" s="184"/>
      <c r="C35" s="184"/>
      <c r="D35" s="185"/>
    </row>
    <row r="36" spans="1:4" ht="16.5" thickBot="1">
      <c r="A36" s="107" t="s">
        <v>27</v>
      </c>
      <c r="B36" s="108" t="s">
        <v>28</v>
      </c>
      <c r="C36" s="108" t="s">
        <v>29</v>
      </c>
      <c r="D36" s="109" t="s">
        <v>3</v>
      </c>
    </row>
    <row r="37" spans="1:4" ht="16.5" thickBot="1">
      <c r="A37" s="6" t="s">
        <v>30</v>
      </c>
      <c r="B37" s="7">
        <v>4</v>
      </c>
      <c r="C37" s="128">
        <v>65</v>
      </c>
      <c r="D37" s="71">
        <f>C37*B37</f>
        <v>260</v>
      </c>
    </row>
    <row r="38" spans="1:4" ht="16.5" thickBot="1">
      <c r="A38" s="8" t="s">
        <v>31</v>
      </c>
      <c r="B38" s="9">
        <v>6</v>
      </c>
      <c r="C38" s="128">
        <v>58</v>
      </c>
      <c r="D38" s="71">
        <f t="shared" ref="D38:D42" si="4">C38*B38</f>
        <v>348</v>
      </c>
    </row>
    <row r="39" spans="1:4" ht="16.5" thickBot="1">
      <c r="A39" s="8" t="s">
        <v>147</v>
      </c>
      <c r="B39" s="9">
        <v>4</v>
      </c>
      <c r="C39" s="128">
        <v>60</v>
      </c>
      <c r="D39" s="71">
        <f t="shared" si="4"/>
        <v>240</v>
      </c>
    </row>
    <row r="40" spans="1:4" ht="16.5" thickBot="1">
      <c r="A40" s="8" t="s">
        <v>125</v>
      </c>
      <c r="B40" s="9">
        <v>6</v>
      </c>
      <c r="C40" s="128">
        <v>12</v>
      </c>
      <c r="D40" s="71">
        <f t="shared" si="4"/>
        <v>72</v>
      </c>
    </row>
    <row r="41" spans="1:4" ht="16.5" thickBot="1">
      <c r="A41" s="8" t="s">
        <v>116</v>
      </c>
      <c r="B41" s="9">
        <v>2</v>
      </c>
      <c r="C41" s="128">
        <v>120</v>
      </c>
      <c r="D41" s="71">
        <f t="shared" si="4"/>
        <v>240</v>
      </c>
    </row>
    <row r="42" spans="1:4" ht="16.5" thickBot="1">
      <c r="A42" s="8" t="s">
        <v>112</v>
      </c>
      <c r="B42" s="9">
        <v>2</v>
      </c>
      <c r="C42" s="128">
        <v>40</v>
      </c>
      <c r="D42" s="71">
        <f t="shared" si="4"/>
        <v>80</v>
      </c>
    </row>
    <row r="43" spans="1:4" ht="16.5" thickBot="1">
      <c r="A43" s="186" t="s">
        <v>32</v>
      </c>
      <c r="B43" s="187"/>
      <c r="C43" s="188"/>
      <c r="D43" s="110"/>
    </row>
    <row r="44" spans="1:4" ht="16.5" thickBot="1">
      <c r="A44" s="186" t="s">
        <v>33</v>
      </c>
      <c r="B44" s="187"/>
      <c r="C44" s="188"/>
      <c r="D44" s="111"/>
    </row>
    <row r="45" spans="1:4" ht="16.5" thickBot="1">
      <c r="A45" s="112" t="s">
        <v>2</v>
      </c>
      <c r="B45" s="113" t="s">
        <v>21</v>
      </c>
      <c r="C45" s="114" t="s">
        <v>34</v>
      </c>
      <c r="D45" s="111"/>
    </row>
    <row r="46" spans="1:4" ht="15.75">
      <c r="A46" s="3"/>
      <c r="B46" s="11">
        <f>SUM(D37:D42)</f>
        <v>1240</v>
      </c>
      <c r="C46" s="115">
        <f>B46/12</f>
        <v>103.33333333333333</v>
      </c>
      <c r="D46" s="10"/>
    </row>
  </sheetData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37"/>
  <sheetViews>
    <sheetView topLeftCell="C103" workbookViewId="0">
      <selection activeCell="L108" sqref="L108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4" style="20" bestFit="1" customWidth="1"/>
    <col min="7" max="7" width="15.140625" style="20" customWidth="1"/>
    <col min="8" max="16384" width="9.140625" style="20"/>
  </cols>
  <sheetData>
    <row r="1" spans="1:5" ht="23.25">
      <c r="A1" s="166" t="s">
        <v>100</v>
      </c>
      <c r="B1" s="166"/>
      <c r="C1" s="166"/>
      <c r="D1" s="166"/>
    </row>
    <row r="2" spans="1:5" ht="23.25">
      <c r="A2" s="166" t="s">
        <v>101</v>
      </c>
      <c r="B2" s="166"/>
      <c r="C2" s="166"/>
      <c r="D2" s="166"/>
    </row>
    <row r="3" spans="1:5">
      <c r="A3" s="168"/>
      <c r="B3" s="168"/>
      <c r="C3" s="168"/>
      <c r="D3" s="168"/>
    </row>
    <row r="4" spans="1:5">
      <c r="A4" s="32" t="s">
        <v>109</v>
      </c>
      <c r="B4" s="170" t="s">
        <v>165</v>
      </c>
      <c r="C4" s="170"/>
    </row>
    <row r="5" spans="1:5">
      <c r="A5" s="32" t="s">
        <v>110</v>
      </c>
      <c r="B5" s="170" t="s">
        <v>143</v>
      </c>
      <c r="C5" s="170"/>
      <c r="E5" s="53"/>
    </row>
    <row r="6" spans="1:5">
      <c r="A6" s="32"/>
      <c r="B6" s="170"/>
      <c r="C6" s="170"/>
    </row>
    <row r="7" spans="1:5">
      <c r="A7" s="167" t="s">
        <v>35</v>
      </c>
      <c r="B7" s="167"/>
      <c r="C7" s="167"/>
    </row>
    <row r="8" spans="1:5" ht="16.5" thickBot="1"/>
    <row r="9" spans="1:5" ht="16.5" thickBot="1">
      <c r="A9" s="13">
        <v>1</v>
      </c>
      <c r="B9" s="130" t="s">
        <v>36</v>
      </c>
      <c r="C9" s="130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</row>
    <row r="12" spans="1:5" ht="16.5" thickBot="1">
      <c r="A12" s="164" t="s">
        <v>5</v>
      </c>
      <c r="B12" s="165"/>
      <c r="C12" s="39">
        <f>SUM(C10:C11)</f>
        <v>2399.2280000000001</v>
      </c>
    </row>
    <row r="15" spans="1:5">
      <c r="A15" s="163" t="s">
        <v>48</v>
      </c>
      <c r="B15" s="163"/>
      <c r="C15" s="163"/>
    </row>
    <row r="16" spans="1:5">
      <c r="A16" s="12"/>
    </row>
    <row r="17" spans="1:4">
      <c r="A17" s="160" t="s">
        <v>49</v>
      </c>
      <c r="B17" s="160"/>
      <c r="C17" s="160"/>
    </row>
    <row r="18" spans="1:4" ht="16.5" thickBot="1"/>
    <row r="19" spans="1:4" ht="16.5" thickBot="1">
      <c r="A19" s="13" t="s">
        <v>50</v>
      </c>
      <c r="B19" s="130" t="s">
        <v>51</v>
      </c>
      <c r="C19" s="130" t="s">
        <v>57</v>
      </c>
      <c r="D19" s="130" t="s">
        <v>37</v>
      </c>
    </row>
    <row r="20" spans="1:4" ht="16.5" thickBot="1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5" thickBot="1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5" thickBot="1">
      <c r="A22" s="161" t="s">
        <v>5</v>
      </c>
      <c r="B22" s="162"/>
      <c r="C22" s="40">
        <f>SUM(C20:C21)</f>
        <v>0.20429999999999998</v>
      </c>
      <c r="D22" s="41">
        <f>C$12*C22</f>
        <v>490.16228039999999</v>
      </c>
    </row>
    <row r="25" spans="1:4">
      <c r="A25" s="169" t="s">
        <v>54</v>
      </c>
      <c r="B25" s="169"/>
      <c r="C25" s="169"/>
      <c r="D25" s="169"/>
    </row>
    <row r="26" spans="1:4" ht="16.5" thickBot="1"/>
    <row r="27" spans="1:4" ht="16.5" thickBot="1">
      <c r="A27" s="13" t="s">
        <v>55</v>
      </c>
      <c r="B27" s="130" t="s">
        <v>56</v>
      </c>
      <c r="C27" s="130" t="s">
        <v>57</v>
      </c>
      <c r="D27" s="130" t="s">
        <v>37</v>
      </c>
    </row>
    <row r="28" spans="1:4" ht="16.5" thickBot="1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5" thickBot="1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5" thickBot="1">
      <c r="A30" s="15" t="s">
        <v>41</v>
      </c>
      <c r="B30" s="16" t="s">
        <v>60</v>
      </c>
      <c r="C30" s="120">
        <v>0.03</v>
      </c>
      <c r="D30" s="38">
        <f t="shared" si="0"/>
        <v>86.681708411999992</v>
      </c>
    </row>
    <row r="31" spans="1:4" ht="16.5" thickBot="1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5" thickBot="1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5" thickBot="1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5" thickBot="1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5" thickBot="1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5" thickBot="1">
      <c r="A36" s="161" t="s">
        <v>64</v>
      </c>
      <c r="B36" s="162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>
      <c r="A39" s="160" t="s">
        <v>65</v>
      </c>
      <c r="B39" s="160"/>
      <c r="C39" s="160"/>
    </row>
    <row r="40" spans="1:5" ht="16.5" thickBot="1"/>
    <row r="41" spans="1:5" ht="16.5" thickBot="1">
      <c r="A41" s="13" t="s">
        <v>66</v>
      </c>
      <c r="B41" s="130" t="s">
        <v>67</v>
      </c>
      <c r="C41" s="130" t="s">
        <v>37</v>
      </c>
    </row>
    <row r="42" spans="1:5" ht="16.5" thickBot="1">
      <c r="A42" s="15" t="s">
        <v>38</v>
      </c>
      <c r="B42" s="16" t="s">
        <v>68</v>
      </c>
      <c r="C42" s="25">
        <f>'P Apoio - ITQ Seg Sex'!D14</f>
        <v>109.2664</v>
      </c>
    </row>
    <row r="43" spans="1:5" ht="16.5" thickBot="1">
      <c r="A43" s="15" t="s">
        <v>40</v>
      </c>
      <c r="B43" s="16" t="s">
        <v>111</v>
      </c>
      <c r="C43" s="23">
        <f>'P Apoio - ITQ Seg Sex'!D21</f>
        <v>579.26440000000002</v>
      </c>
    </row>
    <row r="44" spans="1:5" ht="16.5" thickBot="1">
      <c r="A44" s="15" t="s">
        <v>41</v>
      </c>
      <c r="B44" s="16" t="s">
        <v>127</v>
      </c>
      <c r="C44" s="121">
        <v>15</v>
      </c>
    </row>
    <row r="45" spans="1:5" ht="16.5" thickBot="1">
      <c r="A45" s="46" t="s">
        <v>42</v>
      </c>
      <c r="B45" s="34" t="s">
        <v>144</v>
      </c>
      <c r="C45" s="23">
        <f>'P Apoio - ITQ Seg Sex'!D25</f>
        <v>161.0915</v>
      </c>
    </row>
    <row r="46" spans="1:5" ht="16.5" thickBot="1">
      <c r="A46" s="46" t="s">
        <v>43</v>
      </c>
      <c r="B46" s="122" t="s">
        <v>145</v>
      </c>
      <c r="C46" s="121"/>
    </row>
    <row r="47" spans="1:5" ht="16.5" thickBot="1">
      <c r="A47" s="164" t="s">
        <v>5</v>
      </c>
      <c r="B47" s="165"/>
      <c r="C47" s="23">
        <f>SUM(C42:C45)</f>
        <v>864.6223</v>
      </c>
    </row>
    <row r="50" spans="1:4">
      <c r="A50" s="160" t="s">
        <v>69</v>
      </c>
      <c r="B50" s="160"/>
      <c r="C50" s="160"/>
    </row>
    <row r="51" spans="1:4" ht="16.5" thickBot="1"/>
    <row r="52" spans="1:4" ht="16.5" thickBot="1">
      <c r="A52" s="13">
        <v>2</v>
      </c>
      <c r="B52" s="130" t="s">
        <v>70</v>
      </c>
      <c r="C52" s="130" t="s">
        <v>37</v>
      </c>
    </row>
    <row r="53" spans="1:4" ht="16.5" thickBot="1">
      <c r="A53" s="15" t="s">
        <v>50</v>
      </c>
      <c r="B53" s="16" t="s">
        <v>51</v>
      </c>
      <c r="C53" s="23">
        <f>D22</f>
        <v>490.16228039999999</v>
      </c>
    </row>
    <row r="54" spans="1:4" ht="16.5" thickBot="1">
      <c r="A54" s="15" t="s">
        <v>55</v>
      </c>
      <c r="B54" s="16" t="s">
        <v>56</v>
      </c>
      <c r="C54" s="23">
        <f>D36</f>
        <v>1063.2956231872001</v>
      </c>
    </row>
    <row r="55" spans="1:4" ht="16.5" thickBot="1">
      <c r="A55" s="15" t="s">
        <v>66</v>
      </c>
      <c r="B55" s="16" t="s">
        <v>67</v>
      </c>
      <c r="C55" s="23">
        <f>C47</f>
        <v>864.6223</v>
      </c>
    </row>
    <row r="56" spans="1:4" ht="16.5" thickBot="1">
      <c r="A56" s="161" t="s">
        <v>5</v>
      </c>
      <c r="B56" s="162"/>
      <c r="C56" s="23">
        <f>SUM(C53:C55)</f>
        <v>2418.0802035872002</v>
      </c>
    </row>
    <row r="57" spans="1:4">
      <c r="A57" s="2"/>
    </row>
    <row r="59" spans="1:4">
      <c r="A59" s="163" t="s">
        <v>71</v>
      </c>
      <c r="B59" s="163"/>
      <c r="C59" s="163"/>
    </row>
    <row r="60" spans="1:4" ht="16.5" thickBot="1"/>
    <row r="61" spans="1:4" ht="16.5" thickBot="1">
      <c r="A61" s="13">
        <v>3</v>
      </c>
      <c r="B61" s="130" t="s">
        <v>72</v>
      </c>
      <c r="C61" s="130" t="s">
        <v>57</v>
      </c>
      <c r="D61" s="130" t="s">
        <v>37</v>
      </c>
    </row>
    <row r="62" spans="1:4" ht="16.5" thickBot="1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5" thickBot="1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5" thickBot="1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5" thickBot="1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5" thickBot="1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5" thickBot="1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5" thickBot="1">
      <c r="A68" s="161" t="s">
        <v>5</v>
      </c>
      <c r="B68" s="162"/>
      <c r="C68" s="27">
        <f>SUM(C62:C67)</f>
        <v>7.1075200000000005E-2</v>
      </c>
      <c r="D68" s="23">
        <f>SUM(D62:D67)</f>
        <v>170.52560994560002</v>
      </c>
    </row>
    <row r="71" spans="1:4">
      <c r="A71" s="163" t="s">
        <v>79</v>
      </c>
      <c r="B71" s="163"/>
      <c r="C71" s="163"/>
    </row>
    <row r="74" spans="1:4">
      <c r="A74" s="160" t="s">
        <v>80</v>
      </c>
      <c r="B74" s="160"/>
      <c r="C74" s="160"/>
    </row>
    <row r="75" spans="1:4" ht="16.5" thickBot="1">
      <c r="A75" s="12"/>
    </row>
    <row r="76" spans="1:4" ht="16.5" thickBot="1">
      <c r="A76" s="13" t="s">
        <v>81</v>
      </c>
      <c r="B76" s="130" t="s">
        <v>82</v>
      </c>
      <c r="C76" s="130" t="s">
        <v>57</v>
      </c>
      <c r="D76" s="130" t="s">
        <v>37</v>
      </c>
    </row>
    <row r="77" spans="1:4" ht="16.5" thickBot="1">
      <c r="A77" s="15" t="s">
        <v>38</v>
      </c>
      <c r="B77" s="16" t="s">
        <v>166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5" thickBot="1">
      <c r="A78" s="15" t="s">
        <v>40</v>
      </c>
      <c r="B78" s="16" t="s">
        <v>82</v>
      </c>
      <c r="C78" s="123">
        <v>0.02</v>
      </c>
      <c r="D78" s="23">
        <f t="shared" si="1"/>
        <v>47.984560000000002</v>
      </c>
    </row>
    <row r="79" spans="1:4" ht="16.5" thickBot="1">
      <c r="A79" s="15" t="s">
        <v>41</v>
      </c>
      <c r="B79" s="16" t="s">
        <v>83</v>
      </c>
      <c r="C79" s="123">
        <v>1.4999999999999999E-2</v>
      </c>
      <c r="D79" s="23">
        <f t="shared" si="1"/>
        <v>35.988419999999998</v>
      </c>
    </row>
    <row r="80" spans="1:4" ht="16.5" thickBot="1">
      <c r="A80" s="15" t="s">
        <v>42</v>
      </c>
      <c r="B80" s="16" t="s">
        <v>84</v>
      </c>
      <c r="C80" s="123">
        <v>0.01</v>
      </c>
      <c r="D80" s="23">
        <f t="shared" si="1"/>
        <v>23.992280000000001</v>
      </c>
    </row>
    <row r="81" spans="1:6" ht="16.5" thickBot="1">
      <c r="A81" s="15" t="s">
        <v>43</v>
      </c>
      <c r="B81" s="16" t="s">
        <v>85</v>
      </c>
      <c r="C81" s="123">
        <v>0.01</v>
      </c>
      <c r="D81" s="23">
        <f t="shared" si="1"/>
        <v>23.992280000000001</v>
      </c>
    </row>
    <row r="82" spans="1:6" ht="16.5" thickBot="1">
      <c r="A82" s="15" t="s">
        <v>45</v>
      </c>
      <c r="B82" s="124" t="s">
        <v>47</v>
      </c>
      <c r="C82" s="123">
        <v>0</v>
      </c>
      <c r="D82" s="23">
        <f t="shared" si="1"/>
        <v>0</v>
      </c>
    </row>
    <row r="83" spans="1:6" ht="16.5" thickBot="1">
      <c r="A83" s="161" t="s">
        <v>64</v>
      </c>
      <c r="B83" s="162"/>
      <c r="C83" s="27">
        <f>SUM(C77:C82)</f>
        <v>6.1944444444444448E-2</v>
      </c>
      <c r="D83" s="23">
        <f t="shared" si="1"/>
        <v>148.61884555555557</v>
      </c>
    </row>
    <row r="84" spans="1:6">
      <c r="C84" s="53">
        <f>C22+C36+C68+C83+E36</f>
        <v>0.78050204444444449</v>
      </c>
    </row>
    <row r="86" spans="1:6">
      <c r="A86" s="160" t="s">
        <v>86</v>
      </c>
      <c r="B86" s="160"/>
      <c r="C86" s="160"/>
      <c r="F86" s="75"/>
    </row>
    <row r="87" spans="1:6" ht="16.5" thickBot="1">
      <c r="A87" s="12"/>
      <c r="F87" s="75"/>
    </row>
    <row r="88" spans="1:6" ht="16.5" thickBot="1">
      <c r="A88" s="13" t="s">
        <v>87</v>
      </c>
      <c r="B88" s="130" t="s">
        <v>129</v>
      </c>
      <c r="C88" s="130" t="s">
        <v>37</v>
      </c>
      <c r="F88" s="72"/>
    </row>
    <row r="89" spans="1:6" ht="16.5" thickBot="1">
      <c r="A89" s="15" t="s">
        <v>38</v>
      </c>
      <c r="B89" s="16" t="s">
        <v>102</v>
      </c>
      <c r="C89" s="52">
        <v>0</v>
      </c>
      <c r="F89" s="72"/>
    </row>
    <row r="90" spans="1:6" ht="16.5" thickBot="1">
      <c r="A90" s="161" t="s">
        <v>5</v>
      </c>
      <c r="B90" s="162"/>
      <c r="C90" s="52">
        <f>C89</f>
        <v>0</v>
      </c>
      <c r="F90" s="72"/>
    </row>
    <row r="91" spans="1:6">
      <c r="F91" s="72"/>
    </row>
    <row r="92" spans="1:6">
      <c r="F92" s="75"/>
    </row>
    <row r="93" spans="1:6">
      <c r="A93" s="160" t="s">
        <v>89</v>
      </c>
      <c r="B93" s="160"/>
      <c r="C93" s="160"/>
    </row>
    <row r="94" spans="1:6" ht="16.5" thickBot="1">
      <c r="A94" s="12"/>
    </row>
    <row r="95" spans="1:6" ht="16.5" thickBot="1">
      <c r="A95" s="13">
        <v>4</v>
      </c>
      <c r="B95" s="130" t="s">
        <v>90</v>
      </c>
      <c r="C95" s="130" t="s">
        <v>37</v>
      </c>
    </row>
    <row r="96" spans="1:6" ht="16.5" thickBot="1">
      <c r="A96" s="15" t="s">
        <v>81</v>
      </c>
      <c r="B96" s="16" t="s">
        <v>82</v>
      </c>
      <c r="C96" s="23">
        <f>D83</f>
        <v>148.61884555555557</v>
      </c>
    </row>
    <row r="97" spans="1:3" ht="16.5" thickBot="1">
      <c r="A97" s="15" t="s">
        <v>87</v>
      </c>
      <c r="B97" s="16" t="s">
        <v>88</v>
      </c>
      <c r="C97" s="23">
        <f>C90</f>
        <v>0</v>
      </c>
    </row>
    <row r="98" spans="1:3" ht="16.5" thickBot="1">
      <c r="A98" s="161" t="s">
        <v>5</v>
      </c>
      <c r="B98" s="162"/>
      <c r="C98" s="39">
        <f>C96+C97</f>
        <v>148.61884555555557</v>
      </c>
    </row>
    <row r="101" spans="1:3">
      <c r="A101" s="163" t="s">
        <v>91</v>
      </c>
      <c r="B101" s="163"/>
      <c r="C101" s="163"/>
    </row>
    <row r="102" spans="1:3" ht="16.5" thickBot="1"/>
    <row r="103" spans="1:3" ht="16.5" thickBot="1">
      <c r="A103" s="13">
        <v>5</v>
      </c>
      <c r="B103" s="19" t="s">
        <v>22</v>
      </c>
      <c r="C103" s="130" t="s">
        <v>37</v>
      </c>
    </row>
    <row r="104" spans="1:3" ht="16.5" thickBot="1">
      <c r="A104" s="15" t="s">
        <v>38</v>
      </c>
      <c r="B104" s="16" t="s">
        <v>92</v>
      </c>
      <c r="C104" s="69">
        <f>'P Apoio - ITQ Seg Sex'!C46</f>
        <v>103.33333333333333</v>
      </c>
    </row>
    <row r="105" spans="1:3" ht="16.5" thickBot="1">
      <c r="A105" s="15" t="s">
        <v>40</v>
      </c>
      <c r="B105" s="16" t="s">
        <v>93</v>
      </c>
      <c r="C105" s="69">
        <f>'P Apoio - ITQ Seg Sex'!D34</f>
        <v>72.938749999999999</v>
      </c>
    </row>
    <row r="106" spans="1:3" ht="16.5" thickBot="1">
      <c r="A106" s="15" t="s">
        <v>41</v>
      </c>
      <c r="B106" s="70" t="s">
        <v>146</v>
      </c>
      <c r="C106" s="69"/>
    </row>
    <row r="107" spans="1:3" ht="16.5" thickBot="1">
      <c r="A107" s="15" t="s">
        <v>42</v>
      </c>
      <c r="B107" s="70" t="s">
        <v>146</v>
      </c>
      <c r="C107" s="69"/>
    </row>
    <row r="108" spans="1:3" ht="16.5" thickBot="1">
      <c r="A108" s="161" t="s">
        <v>64</v>
      </c>
      <c r="B108" s="162"/>
      <c r="C108" s="23">
        <f>SUM(C104:C107)</f>
        <v>176.27208333333334</v>
      </c>
    </row>
    <row r="111" spans="1:3">
      <c r="A111" s="163" t="s">
        <v>94</v>
      </c>
      <c r="B111" s="163"/>
      <c r="C111" s="163"/>
    </row>
    <row r="112" spans="1:3" ht="16.5" thickBot="1"/>
    <row r="113" spans="1:4" ht="16.5" thickBot="1">
      <c r="A113" s="13">
        <v>6</v>
      </c>
      <c r="B113" s="19" t="s">
        <v>23</v>
      </c>
      <c r="C113" s="130" t="s">
        <v>57</v>
      </c>
      <c r="D113" s="130" t="s">
        <v>37</v>
      </c>
    </row>
    <row r="114" spans="1:4" ht="16.5" thickBot="1">
      <c r="A114" s="15" t="s">
        <v>38</v>
      </c>
      <c r="B114" s="43" t="s">
        <v>24</v>
      </c>
      <c r="C114" s="120">
        <v>0.1</v>
      </c>
      <c r="D114" s="45">
        <f>C114*C133</f>
        <v>531.27247424216898</v>
      </c>
    </row>
    <row r="115" spans="1:4" ht="16.5" thickBot="1">
      <c r="A115" s="15" t="s">
        <v>40</v>
      </c>
      <c r="B115" s="43" t="s">
        <v>26</v>
      </c>
      <c r="C115" s="120">
        <f>C114</f>
        <v>0.1</v>
      </c>
      <c r="D115" s="45">
        <f>C115*(C133+D114)</f>
        <v>584.39972166638586</v>
      </c>
    </row>
    <row r="116" spans="1:4" ht="16.5" thickBot="1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5" thickBot="1">
      <c r="A117" s="15"/>
      <c r="B117" s="43" t="s">
        <v>106</v>
      </c>
      <c r="C117" s="44">
        <f>C118+C119</f>
        <v>3.6499999999999998E-2</v>
      </c>
      <c r="D117" s="45">
        <f>C117*(C$133+D$114+D$115)</f>
        <v>234.63648824905388</v>
      </c>
    </row>
    <row r="118" spans="1:4" ht="16.5" thickBot="1">
      <c r="A118" s="15"/>
      <c r="B118" s="16" t="s">
        <v>104</v>
      </c>
      <c r="C118" s="17">
        <v>0.03</v>
      </c>
      <c r="D118" s="23">
        <f>C118*(C$133+D$114+D$115)</f>
        <v>192.8519081499073</v>
      </c>
    </row>
    <row r="119" spans="1:4" ht="16.5" thickBot="1">
      <c r="A119" s="15"/>
      <c r="B119" s="16" t="s">
        <v>105</v>
      </c>
      <c r="C119" s="17">
        <v>6.4999999999999997E-3</v>
      </c>
      <c r="D119" s="23">
        <f>C119*(C$133+D$114+D$115)</f>
        <v>41.784580099146581</v>
      </c>
    </row>
    <row r="120" spans="1:4" ht="16.5" thickBot="1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5" thickBot="1">
      <c r="A121" s="15"/>
      <c r="B121" s="43" t="s">
        <v>108</v>
      </c>
      <c r="C121" s="44">
        <v>0.02</v>
      </c>
      <c r="D121" s="45">
        <f>C121*(C$133+D$114+D$115)</f>
        <v>128.56793876660487</v>
      </c>
    </row>
    <row r="122" spans="1:4" ht="16.5" thickBot="1">
      <c r="A122" s="176" t="s">
        <v>64</v>
      </c>
      <c r="B122" s="177"/>
      <c r="C122" s="44">
        <f>C114+C115+C117+C120+C121</f>
        <v>0.25650000000000001</v>
      </c>
      <c r="D122" s="45">
        <f>D114+D115+D117+D120+D121</f>
        <v>1478.8766229242135</v>
      </c>
    </row>
    <row r="125" spans="1:4">
      <c r="A125" s="163" t="s">
        <v>95</v>
      </c>
      <c r="B125" s="163"/>
      <c r="C125" s="163"/>
    </row>
    <row r="126" spans="1:4" ht="16.5" thickBot="1"/>
    <row r="127" spans="1:4" ht="16.5" thickBot="1">
      <c r="A127" s="13"/>
      <c r="B127" s="130" t="s">
        <v>96</v>
      </c>
      <c r="C127" s="130" t="s">
        <v>37</v>
      </c>
    </row>
    <row r="128" spans="1:4" ht="16.5" thickBot="1">
      <c r="A128" s="21" t="s">
        <v>38</v>
      </c>
      <c r="B128" s="16" t="s">
        <v>35</v>
      </c>
      <c r="C128" s="42">
        <f>C12</f>
        <v>2399.2280000000001</v>
      </c>
    </row>
    <row r="129" spans="1:3" ht="16.5" thickBot="1">
      <c r="A129" s="21" t="s">
        <v>40</v>
      </c>
      <c r="B129" s="16" t="s">
        <v>48</v>
      </c>
      <c r="C129" s="42">
        <f>C56</f>
        <v>2418.0802035872002</v>
      </c>
    </row>
    <row r="130" spans="1:3" ht="16.5" thickBot="1">
      <c r="A130" s="21" t="s">
        <v>41</v>
      </c>
      <c r="B130" s="16" t="s">
        <v>71</v>
      </c>
      <c r="C130" s="42">
        <f>D68</f>
        <v>170.52560994560002</v>
      </c>
    </row>
    <row r="131" spans="1:3" ht="16.5" thickBot="1">
      <c r="A131" s="21" t="s">
        <v>42</v>
      </c>
      <c r="B131" s="16" t="s">
        <v>79</v>
      </c>
      <c r="C131" s="42">
        <f>C98</f>
        <v>148.61884555555557</v>
      </c>
    </row>
    <row r="132" spans="1:3" ht="16.5" thickBot="1">
      <c r="A132" s="21" t="s">
        <v>43</v>
      </c>
      <c r="B132" s="16" t="s">
        <v>91</v>
      </c>
      <c r="C132" s="42">
        <f>C108</f>
        <v>176.27208333333334</v>
      </c>
    </row>
    <row r="133" spans="1:3" ht="16.5" thickBot="1">
      <c r="A133" s="161" t="s">
        <v>97</v>
      </c>
      <c r="B133" s="162"/>
      <c r="C133" s="42">
        <f>SUM(C128:C132)</f>
        <v>5312.7247424216894</v>
      </c>
    </row>
    <row r="134" spans="1:3" ht="16.5" thickBot="1">
      <c r="A134" s="21" t="s">
        <v>45</v>
      </c>
      <c r="B134" s="16" t="s">
        <v>98</v>
      </c>
      <c r="C134" s="42">
        <f>D122</f>
        <v>1478.8766229242135</v>
      </c>
    </row>
    <row r="135" spans="1:3">
      <c r="A135" s="174" t="s">
        <v>99</v>
      </c>
      <c r="B135" s="175"/>
      <c r="C135" s="49">
        <f>C133+C134</f>
        <v>6791.6013653459031</v>
      </c>
    </row>
    <row r="136" spans="1:3">
      <c r="A136" s="171" t="s">
        <v>118</v>
      </c>
      <c r="B136" s="172"/>
      <c r="C136" s="51">
        <v>2</v>
      </c>
    </row>
    <row r="137" spans="1:3" ht="16.5" thickBot="1">
      <c r="A137" s="173" t="s">
        <v>119</v>
      </c>
      <c r="B137" s="173"/>
      <c r="C137" s="50">
        <f>C135*C136</f>
        <v>13583.202730691806</v>
      </c>
    </row>
  </sheetData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pageSetup paperSize="9" scale="76" orientation="portrait" verticalDpi="0" r:id="rId1"/>
  <rowBreaks count="2" manualBreakCount="2">
    <brk id="49" max="3" man="1"/>
    <brk id="92" max="3" man="1"/>
  </rowBreaks>
  <colBreaks count="1" manualBreakCount="1">
    <brk id="4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E46"/>
  <sheetViews>
    <sheetView workbookViewId="0">
      <selection activeCell="D21" sqref="D21"/>
    </sheetView>
  </sheetViews>
  <sheetFormatPr defaultRowHeight="15"/>
  <cols>
    <col min="1" max="1" width="23" style="84" bestFit="1" customWidth="1"/>
    <col min="2" max="2" width="23.140625" style="84" customWidth="1"/>
    <col min="3" max="3" width="30.7109375" style="84" customWidth="1"/>
    <col min="4" max="4" width="27.42578125" style="84" customWidth="1"/>
    <col min="5" max="5" width="13.85546875" style="84" customWidth="1"/>
    <col min="6" max="16384" width="9.140625" style="84"/>
  </cols>
  <sheetData>
    <row r="2" spans="1:5" ht="15.75" thickBot="1"/>
    <row r="3" spans="1:5" ht="16.5" thickBot="1">
      <c r="A3" s="189" t="s">
        <v>13</v>
      </c>
      <c r="B3" s="190"/>
      <c r="C3" s="190"/>
      <c r="D3" s="190"/>
      <c r="E3" s="191"/>
    </row>
    <row r="4" spans="1:5" ht="16.5" thickBot="1">
      <c r="A4" s="189" t="s">
        <v>175</v>
      </c>
      <c r="B4" s="190"/>
      <c r="C4" s="190"/>
      <c r="D4" s="190"/>
      <c r="E4" s="191"/>
    </row>
    <row r="5" spans="1:5" ht="16.5" thickBot="1">
      <c r="A5" s="85" t="s">
        <v>103</v>
      </c>
      <c r="B5" s="86" t="s">
        <v>9</v>
      </c>
      <c r="C5" s="86" t="s">
        <v>10</v>
      </c>
      <c r="D5" s="87" t="s">
        <v>12</v>
      </c>
      <c r="E5" s="88" t="s">
        <v>11</v>
      </c>
    </row>
    <row r="6" spans="1:5" ht="15.75">
      <c r="A6" s="3"/>
      <c r="B6" s="136">
        <v>5</v>
      </c>
      <c r="C6" s="1">
        <v>2</v>
      </c>
      <c r="D6" s="48">
        <v>22</v>
      </c>
      <c r="E6" s="89">
        <f t="shared" ref="E6" si="0">B6*C6*D6</f>
        <v>220</v>
      </c>
    </row>
    <row r="7" spans="1:5" ht="15.75" thickBot="1">
      <c r="A7" s="90"/>
      <c r="B7" s="91"/>
      <c r="C7" s="91"/>
      <c r="D7" s="91"/>
      <c r="E7" s="92"/>
    </row>
    <row r="8" spans="1:5" ht="16.5" thickBot="1">
      <c r="A8" s="189" t="s">
        <v>17</v>
      </c>
      <c r="B8" s="190"/>
      <c r="C8" s="190"/>
      <c r="D8" s="190"/>
      <c r="E8" s="191"/>
    </row>
    <row r="9" spans="1:5" ht="16.5" thickBot="1">
      <c r="A9" s="85" t="s">
        <v>2</v>
      </c>
      <c r="B9" s="86" t="s">
        <v>0</v>
      </c>
      <c r="C9" s="86" t="s">
        <v>14</v>
      </c>
      <c r="D9" s="86" t="s">
        <v>1</v>
      </c>
      <c r="E9" s="88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89">
        <f t="shared" ref="E10" si="1">B10*C10*D10</f>
        <v>110.7336</v>
      </c>
    </row>
    <row r="11" spans="1:5" ht="16.5" thickBot="1">
      <c r="A11" s="90"/>
      <c r="B11" s="91"/>
      <c r="C11" s="4"/>
      <c r="D11" s="4"/>
      <c r="E11" s="89"/>
    </row>
    <row r="12" spans="1:5" ht="16.5" thickBot="1">
      <c r="A12" s="192" t="s">
        <v>159</v>
      </c>
      <c r="B12" s="193"/>
      <c r="C12" s="193"/>
      <c r="D12" s="194"/>
      <c r="E12" s="92"/>
    </row>
    <row r="13" spans="1:5" ht="16.5" thickBot="1">
      <c r="A13" s="85" t="s">
        <v>2</v>
      </c>
      <c r="B13" s="86" t="s">
        <v>11</v>
      </c>
      <c r="C13" s="86" t="s">
        <v>16</v>
      </c>
      <c r="D13" s="88" t="s">
        <v>18</v>
      </c>
      <c r="E13" s="92"/>
    </row>
    <row r="14" spans="1:5" ht="16.5" thickBot="1">
      <c r="A14" s="3"/>
      <c r="B14" s="24">
        <f>E6</f>
        <v>220</v>
      </c>
      <c r="C14" s="24">
        <f>E10</f>
        <v>110.7336</v>
      </c>
      <c r="D14" s="93">
        <f>B14-C14</f>
        <v>109.2664</v>
      </c>
      <c r="E14" s="94"/>
    </row>
    <row r="15" spans="1:5" ht="20.25" customHeight="1" thickBot="1"/>
    <row r="16" spans="1:5" ht="16.5" thickBot="1">
      <c r="A16" s="192" t="s">
        <v>19</v>
      </c>
      <c r="B16" s="193"/>
      <c r="C16" s="193"/>
      <c r="D16" s="194"/>
    </row>
    <row r="17" spans="1:5" ht="16.5" thickBot="1">
      <c r="A17" s="192" t="str">
        <f>A4</f>
        <v>Posto Seg Sex</v>
      </c>
      <c r="B17" s="193"/>
      <c r="C17" s="193"/>
      <c r="D17" s="194"/>
    </row>
    <row r="18" spans="1:5" ht="16.5" thickBot="1">
      <c r="A18" s="96" t="s">
        <v>2</v>
      </c>
      <c r="B18" s="97" t="s">
        <v>20</v>
      </c>
      <c r="C18" s="98" t="s">
        <v>12</v>
      </c>
      <c r="D18" s="99" t="s">
        <v>3</v>
      </c>
    </row>
    <row r="19" spans="1:5" ht="16.5" thickBot="1">
      <c r="A19" s="3"/>
      <c r="B19" s="5">
        <v>32.11</v>
      </c>
      <c r="C19" s="48">
        <v>22</v>
      </c>
      <c r="D19" s="89">
        <f>(B19*C19)</f>
        <v>706.42</v>
      </c>
    </row>
    <row r="20" spans="1:5" ht="16.5" thickBot="1">
      <c r="A20" s="195" t="s">
        <v>117</v>
      </c>
      <c r="B20" s="197"/>
      <c r="C20" s="81">
        <v>0.18</v>
      </c>
      <c r="D20" s="101">
        <f>((B19*C19)*C20)</f>
        <v>127.15559999999999</v>
      </c>
    </row>
    <row r="21" spans="1:5" ht="16.5" thickBot="1">
      <c r="A21" s="202" t="s">
        <v>157</v>
      </c>
      <c r="B21" s="203"/>
      <c r="C21" s="203"/>
      <c r="D21" s="116">
        <f>D19-D20</f>
        <v>579.26440000000002</v>
      </c>
    </row>
    <row r="22" spans="1:5" ht="16.5" customHeight="1">
      <c r="A22" s="77"/>
      <c r="B22" s="117"/>
      <c r="C22" s="78"/>
      <c r="D22" s="118"/>
    </row>
    <row r="23" spans="1:5" ht="16.5" thickBot="1">
      <c r="A23" s="198" t="s">
        <v>128</v>
      </c>
      <c r="B23" s="199"/>
      <c r="C23" s="199"/>
      <c r="D23" s="200"/>
    </row>
    <row r="24" spans="1:5" ht="16.5" thickBot="1">
      <c r="A24" s="96" t="s">
        <v>2</v>
      </c>
      <c r="B24" s="97" t="s">
        <v>113</v>
      </c>
      <c r="C24" s="98" t="s">
        <v>115</v>
      </c>
      <c r="D24" s="99" t="s">
        <v>3</v>
      </c>
      <c r="E24" s="100"/>
    </row>
    <row r="25" spans="1:5" ht="15.75">
      <c r="A25" s="3"/>
      <c r="B25" s="5">
        <v>169.57</v>
      </c>
      <c r="C25" s="48">
        <v>0.05</v>
      </c>
      <c r="D25" s="89">
        <f>B25-(B25*C25)</f>
        <v>161.0915</v>
      </c>
    </row>
    <row r="26" spans="1:5" ht="15.75">
      <c r="A26" s="201" t="s">
        <v>120</v>
      </c>
      <c r="B26" s="201"/>
      <c r="C26" s="201"/>
      <c r="D26" s="201"/>
    </row>
    <row r="27" spans="1:5" ht="15.75">
      <c r="A27" s="201" t="s">
        <v>126</v>
      </c>
      <c r="B27" s="201"/>
      <c r="C27" s="201"/>
      <c r="D27" s="201"/>
    </row>
    <row r="28" spans="1:5" ht="15.75">
      <c r="A28" s="104" t="s">
        <v>2</v>
      </c>
      <c r="B28" s="104" t="s">
        <v>3</v>
      </c>
      <c r="C28" s="131" t="s">
        <v>113</v>
      </c>
      <c r="D28" s="104" t="s">
        <v>149</v>
      </c>
    </row>
    <row r="29" spans="1:5">
      <c r="A29" s="106" t="s">
        <v>121</v>
      </c>
      <c r="B29" s="127">
        <v>120</v>
      </c>
      <c r="C29" s="106">
        <f>B29/12</f>
        <v>10</v>
      </c>
      <c r="D29" s="106">
        <f>C29/2</f>
        <v>5</v>
      </c>
    </row>
    <row r="30" spans="1:5">
      <c r="A30" s="106" t="s">
        <v>122</v>
      </c>
      <c r="B30" s="127">
        <v>34.64</v>
      </c>
      <c r="C30" s="106">
        <f t="shared" ref="C30:C33" si="2">B30/12</f>
        <v>2.8866666666666667</v>
      </c>
      <c r="D30" s="106">
        <f t="shared" ref="D30:D33" si="3">C30/2</f>
        <v>1.4433333333333334</v>
      </c>
    </row>
    <row r="31" spans="1:5">
      <c r="A31" s="106" t="s">
        <v>123</v>
      </c>
      <c r="B31" s="127">
        <v>15.89</v>
      </c>
      <c r="C31" s="106">
        <f t="shared" si="2"/>
        <v>1.3241666666666667</v>
      </c>
      <c r="D31" s="106">
        <f t="shared" si="3"/>
        <v>0.66208333333333336</v>
      </c>
    </row>
    <row r="32" spans="1:5">
      <c r="A32" s="106" t="s">
        <v>124</v>
      </c>
      <c r="B32" s="127">
        <v>80</v>
      </c>
      <c r="C32" s="106">
        <f t="shared" si="2"/>
        <v>6.666666666666667</v>
      </c>
      <c r="D32" s="106">
        <f t="shared" si="3"/>
        <v>3.3333333333333335</v>
      </c>
    </row>
    <row r="33" spans="1:4">
      <c r="A33" s="106" t="s">
        <v>148</v>
      </c>
      <c r="B33" s="127">
        <v>1500</v>
      </c>
      <c r="C33" s="106">
        <f t="shared" si="2"/>
        <v>125</v>
      </c>
      <c r="D33" s="106">
        <f t="shared" si="3"/>
        <v>62.5</v>
      </c>
    </row>
    <row r="34" spans="1:4">
      <c r="A34" s="180" t="s">
        <v>5</v>
      </c>
      <c r="B34" s="181"/>
      <c r="C34" s="182"/>
      <c r="D34" s="106">
        <f>SUM(D29:D33)</f>
        <v>72.938749999999999</v>
      </c>
    </row>
    <row r="35" spans="1:4" ht="16.5" thickBot="1">
      <c r="A35" s="183" t="s">
        <v>150</v>
      </c>
      <c r="B35" s="184"/>
      <c r="C35" s="184"/>
      <c r="D35" s="185"/>
    </row>
    <row r="36" spans="1:4" ht="16.5" thickBot="1">
      <c r="A36" s="107" t="s">
        <v>27</v>
      </c>
      <c r="B36" s="108" t="s">
        <v>28</v>
      </c>
      <c r="C36" s="108" t="s">
        <v>29</v>
      </c>
      <c r="D36" s="109" t="s">
        <v>3</v>
      </c>
    </row>
    <row r="37" spans="1:4" ht="16.5" thickBot="1">
      <c r="A37" s="6" t="s">
        <v>30</v>
      </c>
      <c r="B37" s="7">
        <v>4</v>
      </c>
      <c r="C37" s="128">
        <v>65</v>
      </c>
      <c r="D37" s="71">
        <f>C37*B37</f>
        <v>260</v>
      </c>
    </row>
    <row r="38" spans="1:4" ht="16.5" thickBot="1">
      <c r="A38" s="8" t="s">
        <v>31</v>
      </c>
      <c r="B38" s="9">
        <v>6</v>
      </c>
      <c r="C38" s="128">
        <v>58</v>
      </c>
      <c r="D38" s="71">
        <f t="shared" ref="D38:D42" si="4">C38*B38</f>
        <v>348</v>
      </c>
    </row>
    <row r="39" spans="1:4" ht="16.5" thickBot="1">
      <c r="A39" s="8" t="s">
        <v>147</v>
      </c>
      <c r="B39" s="9">
        <v>4</v>
      </c>
      <c r="C39" s="128">
        <v>60</v>
      </c>
      <c r="D39" s="71">
        <f t="shared" si="4"/>
        <v>240</v>
      </c>
    </row>
    <row r="40" spans="1:4" ht="16.5" thickBot="1">
      <c r="A40" s="8" t="s">
        <v>125</v>
      </c>
      <c r="B40" s="9">
        <v>6</v>
      </c>
      <c r="C40" s="128">
        <v>12</v>
      </c>
      <c r="D40" s="71">
        <f t="shared" si="4"/>
        <v>72</v>
      </c>
    </row>
    <row r="41" spans="1:4" ht="16.5" thickBot="1">
      <c r="A41" s="8" t="s">
        <v>116</v>
      </c>
      <c r="B41" s="9">
        <v>2</v>
      </c>
      <c r="C41" s="128">
        <v>120</v>
      </c>
      <c r="D41" s="71">
        <f t="shared" si="4"/>
        <v>240</v>
      </c>
    </row>
    <row r="42" spans="1:4" ht="16.5" thickBot="1">
      <c r="A42" s="8" t="s">
        <v>112</v>
      </c>
      <c r="B42" s="9">
        <v>2</v>
      </c>
      <c r="C42" s="128">
        <v>40</v>
      </c>
      <c r="D42" s="71">
        <f t="shared" si="4"/>
        <v>80</v>
      </c>
    </row>
    <row r="43" spans="1:4" ht="16.5" thickBot="1">
      <c r="A43" s="186" t="s">
        <v>32</v>
      </c>
      <c r="B43" s="187"/>
      <c r="C43" s="188"/>
      <c r="D43" s="110"/>
    </row>
    <row r="44" spans="1:4" ht="16.5" thickBot="1">
      <c r="A44" s="186" t="s">
        <v>33</v>
      </c>
      <c r="B44" s="187"/>
      <c r="C44" s="188"/>
      <c r="D44" s="111"/>
    </row>
    <row r="45" spans="1:4" ht="16.5" thickBot="1">
      <c r="A45" s="112" t="s">
        <v>2</v>
      </c>
      <c r="B45" s="113" t="s">
        <v>21</v>
      </c>
      <c r="C45" s="114" t="s">
        <v>34</v>
      </c>
      <c r="D45" s="111"/>
    </row>
    <row r="46" spans="1:4" ht="15.75">
      <c r="A46" s="3"/>
      <c r="B46" s="11">
        <f>SUM(D37:D42)</f>
        <v>1240</v>
      </c>
      <c r="C46" s="115">
        <f>B46/12</f>
        <v>103.33333333333333</v>
      </c>
      <c r="D46" s="10"/>
    </row>
  </sheetData>
  <mergeCells count="15">
    <mergeCell ref="A27:D27"/>
    <mergeCell ref="A34:C34"/>
    <mergeCell ref="A35:D35"/>
    <mergeCell ref="A43:C43"/>
    <mergeCell ref="A44:C44"/>
    <mergeCell ref="A26:D26"/>
    <mergeCell ref="A8:E8"/>
    <mergeCell ref="A12:D12"/>
    <mergeCell ref="A3:E3"/>
    <mergeCell ref="A4:E4"/>
    <mergeCell ref="A16:D16"/>
    <mergeCell ref="A17:D17"/>
    <mergeCell ref="A20:B20"/>
    <mergeCell ref="A21:C21"/>
    <mergeCell ref="A23:D23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39"/>
  <sheetViews>
    <sheetView topLeftCell="A37" workbookViewId="0">
      <selection activeCell="B37" sqref="B37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6" ht="23.25">
      <c r="A1" s="166" t="s">
        <v>100</v>
      </c>
      <c r="B1" s="166"/>
      <c r="C1" s="166"/>
      <c r="D1" s="166"/>
    </row>
    <row r="2" spans="1:6" ht="23.25">
      <c r="A2" s="166" t="s">
        <v>101</v>
      </c>
      <c r="B2" s="166"/>
      <c r="C2" s="166"/>
      <c r="D2" s="166"/>
    </row>
    <row r="3" spans="1:6">
      <c r="A3" s="168"/>
      <c r="B3" s="168"/>
      <c r="C3" s="168"/>
      <c r="D3" s="168"/>
    </row>
    <row r="4" spans="1:6">
      <c r="A4" s="32" t="s">
        <v>109</v>
      </c>
      <c r="B4" s="170" t="s">
        <v>165</v>
      </c>
      <c r="C4" s="170"/>
    </row>
    <row r="5" spans="1:6">
      <c r="A5" s="32" t="s">
        <v>110</v>
      </c>
      <c r="B5" s="170" t="s">
        <v>176</v>
      </c>
      <c r="C5" s="170"/>
      <c r="E5" s="53"/>
    </row>
    <row r="6" spans="1:6">
      <c r="A6" s="32"/>
      <c r="B6" s="170"/>
      <c r="C6" s="170"/>
    </row>
    <row r="7" spans="1:6">
      <c r="A7" s="167" t="s">
        <v>35</v>
      </c>
      <c r="B7" s="167"/>
      <c r="C7" s="167"/>
      <c r="D7" s="82"/>
      <c r="E7" s="82"/>
      <c r="F7" s="82"/>
    </row>
    <row r="8" spans="1:6" ht="16.5" thickBot="1">
      <c r="D8" s="82"/>
      <c r="E8" s="82"/>
      <c r="F8" s="82"/>
    </row>
    <row r="9" spans="1:6" ht="16.5" thickBot="1">
      <c r="A9" s="13">
        <v>1</v>
      </c>
      <c r="B9" s="130" t="s">
        <v>36</v>
      </c>
      <c r="C9" s="130" t="s">
        <v>37</v>
      </c>
      <c r="D9" s="82"/>
      <c r="E9" s="82"/>
      <c r="F9" s="82"/>
    </row>
    <row r="10" spans="1:6" ht="16.5" thickBot="1">
      <c r="A10" s="15" t="s">
        <v>38</v>
      </c>
      <c r="B10" s="16" t="s">
        <v>39</v>
      </c>
      <c r="C10" s="23">
        <v>1845.56</v>
      </c>
      <c r="D10" s="72">
        <f>C10+C11</f>
        <v>2399.2280000000001</v>
      </c>
      <c r="E10" s="72">
        <f>D10/220</f>
        <v>10.905581818181819</v>
      </c>
      <c r="F10" s="82"/>
    </row>
    <row r="11" spans="1:6" ht="16.5" thickBot="1">
      <c r="A11" s="15" t="s">
        <v>40</v>
      </c>
      <c r="B11" s="16" t="s">
        <v>114</v>
      </c>
      <c r="C11" s="23">
        <f>C10*0.3</f>
        <v>553.66800000000001</v>
      </c>
      <c r="D11" s="73">
        <f>5*4.34</f>
        <v>21.7</v>
      </c>
      <c r="E11" s="72">
        <f>E10*0.2</f>
        <v>2.181116363636364</v>
      </c>
      <c r="F11" s="82"/>
    </row>
    <row r="12" spans="1:6" ht="16.5" thickBot="1">
      <c r="A12" s="15" t="s">
        <v>41</v>
      </c>
      <c r="B12" s="16" t="s">
        <v>4</v>
      </c>
      <c r="C12" s="23">
        <f>D11*E11</f>
        <v>47.330225090909096</v>
      </c>
      <c r="D12" s="74"/>
      <c r="E12" s="72">
        <f>E11+E10</f>
        <v>13.086698181818182</v>
      </c>
      <c r="F12" s="82"/>
    </row>
    <row r="13" spans="1:6" ht="16.5" thickBot="1">
      <c r="A13" s="15" t="s">
        <v>42</v>
      </c>
      <c r="B13" s="16" t="s">
        <v>154</v>
      </c>
      <c r="C13" s="23">
        <f>E12*0.34</f>
        <v>4.4494773818181823</v>
      </c>
      <c r="D13" s="75"/>
      <c r="E13" s="76">
        <f>E10*1.6</f>
        <v>17.448930909090912</v>
      </c>
      <c r="F13" s="82"/>
    </row>
    <row r="14" spans="1:6" ht="16.5" thickBot="1">
      <c r="A14" s="164" t="s">
        <v>5</v>
      </c>
      <c r="B14" s="165"/>
      <c r="C14" s="39">
        <f>SUM(C10:C13)</f>
        <v>2451.0077024727275</v>
      </c>
      <c r="D14" s="82"/>
      <c r="E14" s="82"/>
      <c r="F14" s="82"/>
    </row>
    <row r="17" spans="1:4">
      <c r="A17" s="163" t="s">
        <v>48</v>
      </c>
      <c r="B17" s="163"/>
      <c r="C17" s="163"/>
    </row>
    <row r="18" spans="1:4">
      <c r="A18" s="12"/>
    </row>
    <row r="19" spans="1:4">
      <c r="A19" s="160" t="s">
        <v>49</v>
      </c>
      <c r="B19" s="160"/>
      <c r="C19" s="160"/>
    </row>
    <row r="20" spans="1:4" ht="16.5" thickBot="1"/>
    <row r="21" spans="1:4" ht="16.5" thickBot="1">
      <c r="A21" s="13" t="s">
        <v>50</v>
      </c>
      <c r="B21" s="130" t="s">
        <v>51</v>
      </c>
      <c r="C21" s="130" t="s">
        <v>57</v>
      </c>
      <c r="D21" s="130" t="s">
        <v>37</v>
      </c>
    </row>
    <row r="22" spans="1:4" ht="16.5" thickBot="1">
      <c r="A22" s="15" t="s">
        <v>38</v>
      </c>
      <c r="B22" s="35" t="s">
        <v>52</v>
      </c>
      <c r="C22" s="31">
        <v>8.3299999999999999E-2</v>
      </c>
      <c r="D22" s="36">
        <f>C$14*C22</f>
        <v>204.16894161597818</v>
      </c>
    </row>
    <row r="23" spans="1:4" ht="15.75" customHeight="1" thickBot="1">
      <c r="A23" s="15" t="s">
        <v>40</v>
      </c>
      <c r="B23" s="33" t="s">
        <v>53</v>
      </c>
      <c r="C23" s="37">
        <v>0.121</v>
      </c>
      <c r="D23" s="38">
        <f>C$14*C23</f>
        <v>296.57193199919999</v>
      </c>
    </row>
    <row r="24" spans="1:4" ht="16.5" thickBot="1">
      <c r="A24" s="161" t="s">
        <v>5</v>
      </c>
      <c r="B24" s="162"/>
      <c r="C24" s="40">
        <f>SUM(C22:C23)</f>
        <v>0.20429999999999998</v>
      </c>
      <c r="D24" s="41">
        <f>C$14*C24</f>
        <v>500.7408736151782</v>
      </c>
    </row>
    <row r="27" spans="1:4">
      <c r="A27" s="169" t="s">
        <v>54</v>
      </c>
      <c r="B27" s="169"/>
      <c r="C27" s="169"/>
      <c r="D27" s="169"/>
    </row>
    <row r="28" spans="1:4" ht="16.5" thickBot="1"/>
    <row r="29" spans="1:4" ht="16.5" thickBot="1">
      <c r="A29" s="13" t="s">
        <v>55</v>
      </c>
      <c r="B29" s="130" t="s">
        <v>56</v>
      </c>
      <c r="C29" s="130" t="s">
        <v>57</v>
      </c>
      <c r="D29" s="130" t="s">
        <v>37</v>
      </c>
    </row>
    <row r="30" spans="1:4" ht="16.5" thickBot="1">
      <c r="A30" s="15" t="s">
        <v>38</v>
      </c>
      <c r="B30" s="16" t="s">
        <v>58</v>
      </c>
      <c r="C30" s="17">
        <v>0.2</v>
      </c>
      <c r="D30" s="38">
        <f t="shared" ref="D30:D38" si="0">(D$24+C$14)*C30</f>
        <v>590.34971521758121</v>
      </c>
    </row>
    <row r="31" spans="1:4" ht="16.5" thickBot="1">
      <c r="A31" s="15" t="s">
        <v>40</v>
      </c>
      <c r="B31" s="16" t="s">
        <v>59</v>
      </c>
      <c r="C31" s="17">
        <v>2.5000000000000001E-2</v>
      </c>
      <c r="D31" s="38">
        <f t="shared" si="0"/>
        <v>73.793714402197651</v>
      </c>
    </row>
    <row r="32" spans="1:4" ht="16.5" thickBot="1">
      <c r="A32" s="15" t="s">
        <v>41</v>
      </c>
      <c r="B32" s="16" t="s">
        <v>60</v>
      </c>
      <c r="C32" s="119">
        <f>'Posto 12x36 diurno'!C30</f>
        <v>0.03</v>
      </c>
      <c r="D32" s="38">
        <f t="shared" si="0"/>
        <v>88.552457282637164</v>
      </c>
    </row>
    <row r="33" spans="1:5" ht="16.5" thickBot="1">
      <c r="A33" s="15" t="s">
        <v>42</v>
      </c>
      <c r="B33" s="16" t="s">
        <v>61</v>
      </c>
      <c r="C33" s="17">
        <v>1.4999999999999999E-2</v>
      </c>
      <c r="D33" s="38">
        <f t="shared" si="0"/>
        <v>44.276228641318582</v>
      </c>
    </row>
    <row r="34" spans="1:5" ht="16.5" thickBot="1">
      <c r="A34" s="15" t="s">
        <v>43</v>
      </c>
      <c r="B34" s="16" t="s">
        <v>62</v>
      </c>
      <c r="C34" s="17">
        <v>0.01</v>
      </c>
      <c r="D34" s="38">
        <f t="shared" si="0"/>
        <v>29.517485760879058</v>
      </c>
    </row>
    <row r="35" spans="1:5" ht="16.5" thickBot="1">
      <c r="A35" s="15" t="s">
        <v>45</v>
      </c>
      <c r="B35" s="16" t="s">
        <v>6</v>
      </c>
      <c r="C35" s="17">
        <v>6.0000000000000001E-3</v>
      </c>
      <c r="D35" s="38">
        <f t="shared" si="0"/>
        <v>17.710491456527436</v>
      </c>
    </row>
    <row r="36" spans="1:5" ht="16.5" thickBot="1">
      <c r="A36" s="15" t="s">
        <v>46</v>
      </c>
      <c r="B36" s="16" t="s">
        <v>7</v>
      </c>
      <c r="C36" s="17">
        <v>2E-3</v>
      </c>
      <c r="D36" s="38">
        <f t="shared" si="0"/>
        <v>5.9034971521758122</v>
      </c>
    </row>
    <row r="37" spans="1:5" ht="16.5" thickBot="1">
      <c r="A37" s="15" t="s">
        <v>63</v>
      </c>
      <c r="B37" s="16" t="s">
        <v>8</v>
      </c>
      <c r="C37" s="17">
        <v>0.08</v>
      </c>
      <c r="D37" s="38">
        <f t="shared" si="0"/>
        <v>236.13988608703247</v>
      </c>
    </row>
    <row r="38" spans="1:5" ht="16.5" thickBot="1">
      <c r="A38" s="161" t="s">
        <v>64</v>
      </c>
      <c r="B38" s="162"/>
      <c r="C38" s="17">
        <f>SUM(C30:C37)</f>
        <v>0.36800000000000005</v>
      </c>
      <c r="D38" s="38">
        <f t="shared" si="0"/>
        <v>1086.2434760003496</v>
      </c>
      <c r="E38" s="68">
        <f>C38*C24</f>
        <v>7.5182399999999996E-2</v>
      </c>
    </row>
    <row r="41" spans="1:5">
      <c r="A41" s="160" t="s">
        <v>65</v>
      </c>
      <c r="B41" s="160"/>
      <c r="C41" s="160"/>
    </row>
    <row r="42" spans="1:5" ht="16.5" thickBot="1"/>
    <row r="43" spans="1:5" ht="16.5" thickBot="1">
      <c r="A43" s="13" t="s">
        <v>66</v>
      </c>
      <c r="B43" s="130" t="s">
        <v>67</v>
      </c>
      <c r="C43" s="130" t="s">
        <v>37</v>
      </c>
    </row>
    <row r="44" spans="1:5" ht="16.5" thickBot="1">
      <c r="A44" s="15" t="s">
        <v>38</v>
      </c>
      <c r="B44" s="16" t="s">
        <v>68</v>
      </c>
      <c r="C44" s="25">
        <f>'Planilha de Apoio PEN'!D14</f>
        <v>149.2664</v>
      </c>
    </row>
    <row r="45" spans="1:5" ht="16.5" thickBot="1">
      <c r="A45" s="15" t="s">
        <v>40</v>
      </c>
      <c r="B45" s="16" t="s">
        <v>111</v>
      </c>
      <c r="C45" s="23">
        <f>'Planilha de Apoio PEN'!D21</f>
        <v>684.58519999999999</v>
      </c>
    </row>
    <row r="46" spans="1:5" ht="16.5" thickBot="1">
      <c r="A46" s="15" t="s">
        <v>41</v>
      </c>
      <c r="B46" s="16" t="s">
        <v>127</v>
      </c>
      <c r="C46" s="121">
        <v>15</v>
      </c>
    </row>
    <row r="47" spans="1:5" ht="16.5" thickBot="1">
      <c r="A47" s="46" t="s">
        <v>42</v>
      </c>
      <c r="B47" s="34" t="s">
        <v>144</v>
      </c>
      <c r="C47" s="23">
        <f>'Planilha de Apoio PEN'!D25</f>
        <v>161.0915</v>
      </c>
    </row>
    <row r="48" spans="1:5" ht="16.5" thickBot="1">
      <c r="A48" s="46" t="s">
        <v>43</v>
      </c>
      <c r="B48" s="122" t="s">
        <v>145</v>
      </c>
      <c r="C48" s="121"/>
    </row>
    <row r="49" spans="1:4" ht="16.5" thickBot="1">
      <c r="A49" s="164" t="s">
        <v>5</v>
      </c>
      <c r="B49" s="165"/>
      <c r="C49" s="23">
        <f>SUM(C44:C47)</f>
        <v>1009.9431</v>
      </c>
    </row>
    <row r="52" spans="1:4">
      <c r="A52" s="160" t="s">
        <v>69</v>
      </c>
      <c r="B52" s="160"/>
      <c r="C52" s="160"/>
    </row>
    <row r="53" spans="1:4" ht="16.5" thickBot="1"/>
    <row r="54" spans="1:4" ht="16.5" thickBot="1">
      <c r="A54" s="13">
        <v>2</v>
      </c>
      <c r="B54" s="130" t="s">
        <v>70</v>
      </c>
      <c r="C54" s="130" t="s">
        <v>37</v>
      </c>
    </row>
    <row r="55" spans="1:4" ht="16.5" thickBot="1">
      <c r="A55" s="15" t="s">
        <v>50</v>
      </c>
      <c r="B55" s="16" t="s">
        <v>51</v>
      </c>
      <c r="C55" s="23">
        <f>D24</f>
        <v>500.7408736151782</v>
      </c>
    </row>
    <row r="56" spans="1:4" ht="16.5" thickBot="1">
      <c r="A56" s="15" t="s">
        <v>55</v>
      </c>
      <c r="B56" s="16" t="s">
        <v>56</v>
      </c>
      <c r="C56" s="23">
        <f>D38</f>
        <v>1086.2434760003496</v>
      </c>
    </row>
    <row r="57" spans="1:4" ht="16.5" thickBot="1">
      <c r="A57" s="15" t="s">
        <v>66</v>
      </c>
      <c r="B57" s="16" t="s">
        <v>67</v>
      </c>
      <c r="C57" s="23">
        <f>C49</f>
        <v>1009.9431</v>
      </c>
    </row>
    <row r="58" spans="1:4" ht="16.5" thickBot="1">
      <c r="A58" s="161" t="s">
        <v>5</v>
      </c>
      <c r="B58" s="162"/>
      <c r="C58" s="23">
        <f>SUM(C55:C57)</f>
        <v>2596.9274496155276</v>
      </c>
    </row>
    <row r="59" spans="1:4">
      <c r="A59" s="2"/>
    </row>
    <row r="61" spans="1:4">
      <c r="A61" s="163" t="s">
        <v>71</v>
      </c>
      <c r="B61" s="163"/>
      <c r="C61" s="163"/>
    </row>
    <row r="62" spans="1:4" ht="16.5" thickBot="1"/>
    <row r="63" spans="1:4" ht="16.5" thickBot="1">
      <c r="A63" s="13">
        <v>3</v>
      </c>
      <c r="B63" s="130" t="s">
        <v>72</v>
      </c>
      <c r="C63" s="130" t="s">
        <v>57</v>
      </c>
      <c r="D63" s="130" t="s">
        <v>37</v>
      </c>
    </row>
    <row r="64" spans="1:4" ht="16.5" thickBot="1">
      <c r="A64" s="15" t="s">
        <v>38</v>
      </c>
      <c r="B64" s="18" t="s">
        <v>73</v>
      </c>
      <c r="C64" s="28">
        <v>4.1999999999999997E-3</v>
      </c>
      <c r="D64" s="23">
        <f>(C$14)*C64</f>
        <v>10.294232350385455</v>
      </c>
    </row>
    <row r="65" spans="1:4" ht="16.5" thickBot="1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0.82353858803083635</v>
      </c>
    </row>
    <row r="66" spans="1:4" ht="16.5" thickBot="1">
      <c r="A66" s="15" t="s">
        <v>41</v>
      </c>
      <c r="B66" s="18" t="s">
        <v>131</v>
      </c>
      <c r="C66" s="27">
        <v>3.5999999999999999E-3</v>
      </c>
      <c r="D66" s="23">
        <f>C66*C14</f>
        <v>8.823627728901819</v>
      </c>
    </row>
    <row r="67" spans="1:4" ht="16.5" thickBot="1">
      <c r="A67" s="15" t="s">
        <v>42</v>
      </c>
      <c r="B67" s="18" t="s">
        <v>76</v>
      </c>
      <c r="C67" s="30">
        <v>1.9400000000000001E-2</v>
      </c>
      <c r="D67" s="23">
        <f>(C$14)*C67</f>
        <v>47.549549427970916</v>
      </c>
    </row>
    <row r="68" spans="1:4" ht="16.5" thickBot="1">
      <c r="A68" s="15" t="s">
        <v>43</v>
      </c>
      <c r="B68" s="18" t="s">
        <v>77</v>
      </c>
      <c r="C68" s="27">
        <f>C67*C38</f>
        <v>7.1392000000000009E-3</v>
      </c>
      <c r="D68" s="23">
        <f>C68*C14</f>
        <v>17.498234189493299</v>
      </c>
    </row>
    <row r="69" spans="1:4" ht="16.5" thickBot="1">
      <c r="A69" s="15" t="s">
        <v>45</v>
      </c>
      <c r="B69" s="18" t="s">
        <v>132</v>
      </c>
      <c r="C69" s="27">
        <v>3.6400000000000002E-2</v>
      </c>
      <c r="D69" s="23">
        <f>C69*C14</f>
        <v>89.216680370007282</v>
      </c>
    </row>
    <row r="70" spans="1:4" ht="16.5" thickBot="1">
      <c r="A70" s="161" t="s">
        <v>5</v>
      </c>
      <c r="B70" s="162"/>
      <c r="C70" s="27">
        <f>SUM(C64:C69)</f>
        <v>7.1075200000000005E-2</v>
      </c>
      <c r="D70" s="23">
        <f>SUM(D64:D69)</f>
        <v>174.2058626547896</v>
      </c>
    </row>
    <row r="73" spans="1:4">
      <c r="A73" s="163" t="s">
        <v>79</v>
      </c>
      <c r="B73" s="163"/>
      <c r="C73" s="163"/>
    </row>
    <row r="76" spans="1:4">
      <c r="A76" s="160" t="s">
        <v>80</v>
      </c>
      <c r="B76" s="160"/>
      <c r="C76" s="160"/>
    </row>
    <row r="77" spans="1:4" ht="16.5" thickBot="1">
      <c r="A77" s="12"/>
    </row>
    <row r="78" spans="1:4" ht="16.5" thickBot="1">
      <c r="A78" s="13" t="s">
        <v>81</v>
      </c>
      <c r="B78" s="130" t="s">
        <v>82</v>
      </c>
      <c r="C78" s="130" t="s">
        <v>57</v>
      </c>
      <c r="D78" s="130" t="s">
        <v>37</v>
      </c>
    </row>
    <row r="79" spans="1:4" ht="16.5" thickBot="1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17.020886822727274</v>
      </c>
    </row>
    <row r="80" spans="1:4" ht="16.5" thickBot="1">
      <c r="A80" s="15" t="s">
        <v>40</v>
      </c>
      <c r="B80" s="16" t="s">
        <v>82</v>
      </c>
      <c r="C80" s="123">
        <v>0.02</v>
      </c>
      <c r="D80" s="23">
        <f t="shared" si="1"/>
        <v>49.020154049454554</v>
      </c>
    </row>
    <row r="81" spans="1:7" ht="16.5" thickBot="1">
      <c r="A81" s="15" t="s">
        <v>41</v>
      </c>
      <c r="B81" s="16" t="s">
        <v>83</v>
      </c>
      <c r="C81" s="123">
        <v>1.4999999999999999E-2</v>
      </c>
      <c r="D81" s="23">
        <f t="shared" si="1"/>
        <v>36.765115537090914</v>
      </c>
    </row>
    <row r="82" spans="1:7" ht="16.5" thickBot="1">
      <c r="A82" s="15" t="s">
        <v>42</v>
      </c>
      <c r="B82" s="16" t="s">
        <v>84</v>
      </c>
      <c r="C82" s="123">
        <v>0.01</v>
      </c>
      <c r="D82" s="23">
        <f t="shared" si="1"/>
        <v>24.510077024727277</v>
      </c>
    </row>
    <row r="83" spans="1:7" ht="16.5" thickBot="1">
      <c r="A83" s="15" t="s">
        <v>43</v>
      </c>
      <c r="B83" s="16" t="s">
        <v>85</v>
      </c>
      <c r="C83" s="123">
        <v>0.01</v>
      </c>
      <c r="D83" s="23">
        <f t="shared" si="1"/>
        <v>24.510077024727277</v>
      </c>
    </row>
    <row r="84" spans="1:7" ht="16.5" thickBot="1">
      <c r="A84" s="15" t="s">
        <v>45</v>
      </c>
      <c r="B84" s="124" t="s">
        <v>47</v>
      </c>
      <c r="C84" s="123">
        <v>0</v>
      </c>
      <c r="D84" s="23">
        <f t="shared" si="1"/>
        <v>0</v>
      </c>
    </row>
    <row r="85" spans="1:7" ht="16.5" thickBot="1">
      <c r="A85" s="161" t="s">
        <v>64</v>
      </c>
      <c r="B85" s="162"/>
      <c r="C85" s="27">
        <f>SUM(C79:C84)</f>
        <v>6.1944444444444448E-2</v>
      </c>
      <c r="D85" s="23">
        <f t="shared" si="1"/>
        <v>151.82631045872731</v>
      </c>
    </row>
    <row r="86" spans="1:7">
      <c r="C86" s="53">
        <f>C24+C38+C70+C85+E38</f>
        <v>0.78050204444444449</v>
      </c>
    </row>
    <row r="88" spans="1:7">
      <c r="A88" s="160" t="s">
        <v>86</v>
      </c>
      <c r="B88" s="160"/>
      <c r="C88" s="160"/>
      <c r="F88" s="75"/>
      <c r="G88" s="75"/>
    </row>
    <row r="89" spans="1:7" ht="16.5" thickBot="1">
      <c r="A89" s="12"/>
      <c r="F89" s="75"/>
      <c r="G89" s="75"/>
    </row>
    <row r="90" spans="1:7" ht="16.5" thickBot="1">
      <c r="A90" s="13" t="s">
        <v>87</v>
      </c>
      <c r="B90" s="130" t="s">
        <v>129</v>
      </c>
      <c r="C90" s="130" t="s">
        <v>37</v>
      </c>
      <c r="F90" s="72">
        <f>C10+C11</f>
        <v>2399.2280000000001</v>
      </c>
      <c r="G90" s="75"/>
    </row>
    <row r="91" spans="1:7" ht="16.5" thickBot="1">
      <c r="A91" s="15" t="s">
        <v>38</v>
      </c>
      <c r="B91" s="16" t="s">
        <v>102</v>
      </c>
      <c r="C91" s="52">
        <f>F93*0.5</f>
        <v>132.78636421818183</v>
      </c>
      <c r="F91" s="72">
        <f>F90/220</f>
        <v>10.905581818181819</v>
      </c>
      <c r="G91" s="75"/>
    </row>
    <row r="92" spans="1:7" ht="16.5" thickBot="1">
      <c r="A92" s="161" t="s">
        <v>5</v>
      </c>
      <c r="B92" s="162"/>
      <c r="C92" s="52">
        <f>C91</f>
        <v>132.78636421818183</v>
      </c>
      <c r="F92" s="72">
        <f>F91*1.6</f>
        <v>17.448930909090912</v>
      </c>
      <c r="G92" s="75"/>
    </row>
    <row r="93" spans="1:7">
      <c r="F93" s="72">
        <f>F92*15.22</f>
        <v>265.57272843636366</v>
      </c>
      <c r="G93" s="75"/>
    </row>
    <row r="94" spans="1:7">
      <c r="F94" s="75"/>
      <c r="G94" s="75"/>
    </row>
    <row r="95" spans="1:7">
      <c r="A95" s="160" t="s">
        <v>89</v>
      </c>
      <c r="B95" s="160"/>
      <c r="C95" s="160"/>
      <c r="F95" s="75"/>
      <c r="G95" s="75"/>
    </row>
    <row r="96" spans="1:7" ht="16.5" thickBot="1">
      <c r="A96" s="12"/>
      <c r="F96" s="75"/>
    </row>
    <row r="97" spans="1:3" ht="16.5" thickBot="1">
      <c r="A97" s="13">
        <v>4</v>
      </c>
      <c r="B97" s="130" t="s">
        <v>90</v>
      </c>
      <c r="C97" s="130" t="s">
        <v>37</v>
      </c>
    </row>
    <row r="98" spans="1:3" ht="16.5" thickBot="1">
      <c r="A98" s="15" t="s">
        <v>81</v>
      </c>
      <c r="B98" s="16" t="s">
        <v>82</v>
      </c>
      <c r="C98" s="23">
        <f>D85</f>
        <v>151.82631045872731</v>
      </c>
    </row>
    <row r="99" spans="1:3" ht="16.5" thickBot="1">
      <c r="A99" s="15" t="s">
        <v>87</v>
      </c>
      <c r="B99" s="16" t="s">
        <v>88</v>
      </c>
      <c r="C99" s="23">
        <f>C92</f>
        <v>132.78636421818183</v>
      </c>
    </row>
    <row r="100" spans="1:3" ht="16.5" thickBot="1">
      <c r="A100" s="161" t="s">
        <v>5</v>
      </c>
      <c r="B100" s="162"/>
      <c r="C100" s="39">
        <f>C98+C99</f>
        <v>284.61267467690914</v>
      </c>
    </row>
    <row r="103" spans="1:3">
      <c r="A103" s="163" t="s">
        <v>91</v>
      </c>
      <c r="B103" s="163"/>
      <c r="C103" s="163"/>
    </row>
    <row r="104" spans="1:3" ht="16.5" thickBot="1"/>
    <row r="105" spans="1:3" ht="16.5" thickBot="1">
      <c r="A105" s="13">
        <v>5</v>
      </c>
      <c r="B105" s="19" t="s">
        <v>22</v>
      </c>
      <c r="C105" s="130" t="s">
        <v>37</v>
      </c>
    </row>
    <row r="106" spans="1:3" ht="16.5" thickBot="1">
      <c r="A106" s="15" t="s">
        <v>38</v>
      </c>
      <c r="B106" s="16" t="s">
        <v>92</v>
      </c>
      <c r="C106" s="121">
        <f>'Planilha de Apoio PEN'!C46</f>
        <v>103.33333333333333</v>
      </c>
    </row>
    <row r="107" spans="1:3" ht="16.5" thickBot="1">
      <c r="A107" s="15" t="s">
        <v>40</v>
      </c>
      <c r="B107" s="16" t="s">
        <v>93</v>
      </c>
      <c r="C107" s="121">
        <f>'Planilha de Apoio PEN'!D34</f>
        <v>72.938749999999999</v>
      </c>
    </row>
    <row r="108" spans="1:3" ht="16.5" thickBot="1">
      <c r="A108" s="15" t="s">
        <v>41</v>
      </c>
      <c r="B108" s="124" t="s">
        <v>146</v>
      </c>
      <c r="C108" s="121"/>
    </row>
    <row r="109" spans="1:3" ht="16.5" thickBot="1">
      <c r="A109" s="15" t="s">
        <v>42</v>
      </c>
      <c r="B109" s="124" t="s">
        <v>146</v>
      </c>
      <c r="C109" s="121"/>
    </row>
    <row r="110" spans="1:3" ht="16.5" thickBot="1">
      <c r="A110" s="161" t="s">
        <v>64</v>
      </c>
      <c r="B110" s="162"/>
      <c r="C110" s="23">
        <f>SUM(C106:C109)</f>
        <v>176.27208333333334</v>
      </c>
    </row>
    <row r="113" spans="1:4">
      <c r="A113" s="163" t="s">
        <v>94</v>
      </c>
      <c r="B113" s="163"/>
      <c r="C113" s="163"/>
    </row>
    <row r="114" spans="1:4" ht="16.5" thickBot="1"/>
    <row r="115" spans="1:4" ht="16.5" thickBot="1">
      <c r="A115" s="13">
        <v>6</v>
      </c>
      <c r="B115" s="19" t="s">
        <v>23</v>
      </c>
      <c r="C115" s="130" t="s">
        <v>57</v>
      </c>
      <c r="D115" s="130" t="s">
        <v>37</v>
      </c>
    </row>
    <row r="116" spans="1:4" ht="16.5" thickBot="1">
      <c r="A116" s="15" t="s">
        <v>38</v>
      </c>
      <c r="B116" s="43" t="s">
        <v>24</v>
      </c>
      <c r="C116" s="120">
        <f>'Posto 12x36 diurno'!C114</f>
        <v>0.1</v>
      </c>
      <c r="D116" s="45">
        <f>C116*C135</f>
        <v>568.30257727532887</v>
      </c>
    </row>
    <row r="117" spans="1:4" ht="16.5" thickBot="1">
      <c r="A117" s="15" t="s">
        <v>40</v>
      </c>
      <c r="B117" s="43" t="s">
        <v>26</v>
      </c>
      <c r="C117" s="120">
        <f>C116</f>
        <v>0.1</v>
      </c>
      <c r="D117" s="45">
        <f>C117*(C135+D116)</f>
        <v>625.13283500286173</v>
      </c>
    </row>
    <row r="118" spans="1:4" ht="16.5" thickBot="1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5" thickBot="1">
      <c r="A119" s="15"/>
      <c r="B119" s="43" t="s">
        <v>106</v>
      </c>
      <c r="C119" s="44">
        <f>C120+C121</f>
        <v>3.6499999999999998E-2</v>
      </c>
      <c r="D119" s="45">
        <f>C119*(C$135+D$116+D$117)</f>
        <v>250.99083325364896</v>
      </c>
    </row>
    <row r="120" spans="1:4" ht="16.5" thickBot="1">
      <c r="A120" s="15"/>
      <c r="B120" s="16" t="s">
        <v>104</v>
      </c>
      <c r="C120" s="17">
        <v>0.03</v>
      </c>
      <c r="D120" s="23">
        <f>C120*(C$135+D$116+D$117)</f>
        <v>206.29383555094435</v>
      </c>
    </row>
    <row r="121" spans="1:4" ht="16.5" thickBot="1">
      <c r="A121" s="15"/>
      <c r="B121" s="16" t="s">
        <v>105</v>
      </c>
      <c r="C121" s="17">
        <v>6.4999999999999997E-3</v>
      </c>
      <c r="D121" s="23">
        <f>C121*(C$135+D$116+D$117)</f>
        <v>44.696997702704607</v>
      </c>
    </row>
    <row r="122" spans="1:4" ht="16.5" thickBot="1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5" thickBot="1">
      <c r="A123" s="15"/>
      <c r="B123" s="43" t="s">
        <v>108</v>
      </c>
      <c r="C123" s="44">
        <v>0.02</v>
      </c>
      <c r="D123" s="45">
        <f>C123*(C$135+D$116+D$117)</f>
        <v>137.52922370062959</v>
      </c>
    </row>
    <row r="124" spans="1:4" ht="16.5" thickBot="1">
      <c r="A124" s="176" t="s">
        <v>64</v>
      </c>
      <c r="B124" s="177"/>
      <c r="C124" s="44">
        <f>C116+C117+C119+C122+C123</f>
        <v>0.25650000000000001</v>
      </c>
      <c r="D124" s="45">
        <f>D116+D117+D119+D122+D123</f>
        <v>1581.9554692324691</v>
      </c>
    </row>
    <row r="127" spans="1:4">
      <c r="A127" s="163" t="s">
        <v>95</v>
      </c>
      <c r="B127" s="163"/>
      <c r="C127" s="163"/>
    </row>
    <row r="128" spans="1:4" ht="16.5" thickBot="1"/>
    <row r="129" spans="1:3" ht="16.5" thickBot="1">
      <c r="A129" s="13"/>
      <c r="B129" s="130" t="s">
        <v>96</v>
      </c>
      <c r="C129" s="130" t="s">
        <v>37</v>
      </c>
    </row>
    <row r="130" spans="1:3" ht="16.5" thickBot="1">
      <c r="A130" s="21" t="s">
        <v>38</v>
      </c>
      <c r="B130" s="16" t="s">
        <v>35</v>
      </c>
      <c r="C130" s="42">
        <f>C14</f>
        <v>2451.0077024727275</v>
      </c>
    </row>
    <row r="131" spans="1:3" ht="16.5" customHeight="1" thickBot="1">
      <c r="A131" s="21" t="s">
        <v>40</v>
      </c>
      <c r="B131" s="16" t="s">
        <v>48</v>
      </c>
      <c r="C131" s="42">
        <f>C58</f>
        <v>2596.9274496155276</v>
      </c>
    </row>
    <row r="132" spans="1:3" ht="16.5" thickBot="1">
      <c r="A132" s="21" t="s">
        <v>41</v>
      </c>
      <c r="B132" s="16" t="s">
        <v>71</v>
      </c>
      <c r="C132" s="42">
        <f>D70</f>
        <v>174.2058626547896</v>
      </c>
    </row>
    <row r="133" spans="1:3" ht="15.75" customHeight="1" thickBot="1">
      <c r="A133" s="21" t="s">
        <v>42</v>
      </c>
      <c r="B133" s="16" t="s">
        <v>79</v>
      </c>
      <c r="C133" s="42">
        <f>C100</f>
        <v>284.61267467690914</v>
      </c>
    </row>
    <row r="134" spans="1:3" ht="15.75" customHeight="1" thickBot="1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>
      <c r="A135" s="161" t="s">
        <v>97</v>
      </c>
      <c r="B135" s="162"/>
      <c r="C135" s="42">
        <f>SUM(C130:C134)</f>
        <v>5683.025772753288</v>
      </c>
    </row>
    <row r="136" spans="1:3" ht="16.5" thickBot="1">
      <c r="A136" s="21" t="s">
        <v>45</v>
      </c>
      <c r="B136" s="16" t="s">
        <v>98</v>
      </c>
      <c r="C136" s="42">
        <f>D124</f>
        <v>1581.9554692324691</v>
      </c>
    </row>
    <row r="137" spans="1:3">
      <c r="A137" s="174" t="s">
        <v>99</v>
      </c>
      <c r="B137" s="175"/>
      <c r="C137" s="49">
        <f>C135+C136</f>
        <v>7264.9812419857572</v>
      </c>
    </row>
    <row r="138" spans="1:3">
      <c r="A138" s="171" t="s">
        <v>118</v>
      </c>
      <c r="B138" s="172"/>
      <c r="C138" s="51">
        <v>2</v>
      </c>
    </row>
    <row r="139" spans="1:3" ht="16.5" thickBot="1">
      <c r="A139" s="173" t="s">
        <v>119</v>
      </c>
      <c r="B139" s="173"/>
      <c r="C139" s="50">
        <f>C137*C138</f>
        <v>14529.962483971514</v>
      </c>
    </row>
  </sheetData>
  <mergeCells count="35">
    <mergeCell ref="A139:B139"/>
    <mergeCell ref="A110:B110"/>
    <mergeCell ref="A113:C113"/>
    <mergeCell ref="A124:B124"/>
    <mergeCell ref="A127:C127"/>
    <mergeCell ref="A137:B137"/>
    <mergeCell ref="A138:B138"/>
    <mergeCell ref="A58:B58"/>
    <mergeCell ref="A61:C61"/>
    <mergeCell ref="A70:B70"/>
    <mergeCell ref="A73:C73"/>
    <mergeCell ref="A76:C76"/>
    <mergeCell ref="A85:B85"/>
    <mergeCell ref="A135:B135"/>
    <mergeCell ref="A14:B14"/>
    <mergeCell ref="A17:C17"/>
    <mergeCell ref="A19:C19"/>
    <mergeCell ref="A24:B24"/>
    <mergeCell ref="A27:D27"/>
    <mergeCell ref="A92:B92"/>
    <mergeCell ref="A95:C95"/>
    <mergeCell ref="A100:B100"/>
    <mergeCell ref="A103:C103"/>
    <mergeCell ref="A88:C88"/>
    <mergeCell ref="A38:B38"/>
    <mergeCell ref="A41:C41"/>
    <mergeCell ref="A49:B49"/>
    <mergeCell ref="A52:C52"/>
    <mergeCell ref="A7:C7"/>
    <mergeCell ref="A1:D1"/>
    <mergeCell ref="A2:D2"/>
    <mergeCell ref="A3:D3"/>
    <mergeCell ref="B4:C4"/>
    <mergeCell ref="B5:C5"/>
    <mergeCell ref="B6:C6"/>
  </mergeCells>
  <pageMargins left="0.511811024" right="0.511811024" top="0.78740157499999996" bottom="0.78740157499999996" header="0.31496062000000002" footer="0.31496062000000002"/>
  <pageSetup paperSize="9" scale="69" orientation="portrait" verticalDpi="0" r:id="rId1"/>
  <rowBreaks count="2" manualBreakCount="2">
    <brk id="49" max="3" man="1"/>
    <brk id="93" max="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2:E46"/>
  <sheetViews>
    <sheetView topLeftCell="A2" workbookViewId="0">
      <selection activeCell="A23" sqref="A23:D23"/>
    </sheetView>
  </sheetViews>
  <sheetFormatPr defaultRowHeight="15"/>
  <cols>
    <col min="1" max="1" width="23" style="84" bestFit="1" customWidth="1"/>
    <col min="2" max="2" width="23.140625" style="84" customWidth="1"/>
    <col min="3" max="3" width="30.7109375" style="84" customWidth="1"/>
    <col min="4" max="4" width="27.42578125" style="84" customWidth="1"/>
    <col min="5" max="5" width="13.85546875" style="84" customWidth="1"/>
    <col min="6" max="16384" width="9.140625" style="84"/>
  </cols>
  <sheetData>
    <row r="2" spans="1:5" ht="15.75" thickBot="1"/>
    <row r="3" spans="1:5" ht="16.5" thickBot="1">
      <c r="A3" s="189" t="s">
        <v>13</v>
      </c>
      <c r="B3" s="190"/>
      <c r="C3" s="190"/>
      <c r="D3" s="190"/>
      <c r="E3" s="191"/>
    </row>
    <row r="4" spans="1:5" ht="16.5" thickBot="1">
      <c r="A4" s="189" t="s">
        <v>153</v>
      </c>
      <c r="B4" s="190"/>
      <c r="C4" s="190"/>
      <c r="D4" s="190"/>
      <c r="E4" s="191"/>
    </row>
    <row r="5" spans="1:5" ht="16.5" thickBot="1">
      <c r="A5" s="85" t="s">
        <v>103</v>
      </c>
      <c r="B5" s="86" t="s">
        <v>9</v>
      </c>
      <c r="C5" s="86" t="s">
        <v>10</v>
      </c>
      <c r="D5" s="87" t="s">
        <v>12</v>
      </c>
      <c r="E5" s="88" t="s">
        <v>11</v>
      </c>
    </row>
    <row r="6" spans="1:5" ht="15.75">
      <c r="A6" s="3"/>
      <c r="B6" s="136">
        <v>5</v>
      </c>
      <c r="C6" s="1">
        <v>2</v>
      </c>
      <c r="D6" s="48">
        <v>26</v>
      </c>
      <c r="E6" s="89">
        <f t="shared" ref="E6" si="0">B6*C6*D6</f>
        <v>260</v>
      </c>
    </row>
    <row r="7" spans="1:5" ht="15.75" thickBot="1">
      <c r="A7" s="90"/>
      <c r="B7" s="91"/>
      <c r="C7" s="91"/>
      <c r="D7" s="91"/>
      <c r="E7" s="92"/>
    </row>
    <row r="8" spans="1:5" ht="16.5" thickBot="1">
      <c r="A8" s="189" t="s">
        <v>17</v>
      </c>
      <c r="B8" s="190"/>
      <c r="C8" s="190"/>
      <c r="D8" s="190"/>
      <c r="E8" s="191"/>
    </row>
    <row r="9" spans="1:5" ht="16.5" thickBot="1">
      <c r="A9" s="85" t="s">
        <v>2</v>
      </c>
      <c r="B9" s="86" t="s">
        <v>0</v>
      </c>
      <c r="C9" s="86" t="s">
        <v>14</v>
      </c>
      <c r="D9" s="86" t="s">
        <v>1</v>
      </c>
      <c r="E9" s="88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89">
        <f t="shared" ref="E10" si="1">B10*C10*D10</f>
        <v>110.7336</v>
      </c>
    </row>
    <row r="11" spans="1:5" ht="16.5" thickBot="1">
      <c r="A11" s="90"/>
      <c r="B11" s="91"/>
      <c r="C11" s="4"/>
      <c r="D11" s="4"/>
      <c r="E11" s="89"/>
    </row>
    <row r="12" spans="1:5" ht="16.5" thickBot="1">
      <c r="A12" s="192" t="s">
        <v>159</v>
      </c>
      <c r="B12" s="193"/>
      <c r="C12" s="193"/>
      <c r="D12" s="194"/>
      <c r="E12" s="92"/>
    </row>
    <row r="13" spans="1:5" ht="16.5" thickBot="1">
      <c r="A13" s="85" t="s">
        <v>2</v>
      </c>
      <c r="B13" s="86" t="s">
        <v>11</v>
      </c>
      <c r="C13" s="86" t="s">
        <v>16</v>
      </c>
      <c r="D13" s="88" t="s">
        <v>18</v>
      </c>
      <c r="E13" s="92"/>
    </row>
    <row r="14" spans="1:5" ht="16.5" thickBot="1">
      <c r="A14" s="3"/>
      <c r="B14" s="24">
        <f>E6</f>
        <v>260</v>
      </c>
      <c r="C14" s="24">
        <f>E10</f>
        <v>110.7336</v>
      </c>
      <c r="D14" s="93">
        <f>B14-C14</f>
        <v>149.2664</v>
      </c>
      <c r="E14" s="94"/>
    </row>
    <row r="15" spans="1:5" ht="20.25" customHeight="1" thickBot="1"/>
    <row r="16" spans="1:5" ht="16.5" thickBot="1">
      <c r="A16" s="192" t="s">
        <v>19</v>
      </c>
      <c r="B16" s="193"/>
      <c r="C16" s="193"/>
      <c r="D16" s="194"/>
    </row>
    <row r="17" spans="1:5" ht="16.5" thickBot="1">
      <c r="A17" s="192" t="str">
        <f>A4</f>
        <v>Posto Seg Sab</v>
      </c>
      <c r="B17" s="193"/>
      <c r="C17" s="193"/>
      <c r="D17" s="194"/>
    </row>
    <row r="18" spans="1:5" ht="16.5" thickBot="1">
      <c r="A18" s="96" t="s">
        <v>2</v>
      </c>
      <c r="B18" s="97" t="s">
        <v>20</v>
      </c>
      <c r="C18" s="98" t="s">
        <v>12</v>
      </c>
      <c r="D18" s="99" t="s">
        <v>3</v>
      </c>
    </row>
    <row r="19" spans="1:5" ht="16.5" thickBot="1">
      <c r="A19" s="3"/>
      <c r="B19" s="5">
        <v>32.11</v>
      </c>
      <c r="C19" s="48">
        <v>26</v>
      </c>
      <c r="D19" s="89">
        <f>(B19*C19)</f>
        <v>834.86</v>
      </c>
    </row>
    <row r="20" spans="1:5" ht="16.5" thickBot="1">
      <c r="A20" s="195" t="s">
        <v>117</v>
      </c>
      <c r="B20" s="197"/>
      <c r="C20" s="81">
        <v>0.18</v>
      </c>
      <c r="D20" s="101">
        <f>((B19*C19)*C20)</f>
        <v>150.2748</v>
      </c>
    </row>
    <row r="21" spans="1:5" ht="16.5" thickBot="1">
      <c r="A21" s="202" t="s">
        <v>157</v>
      </c>
      <c r="B21" s="203"/>
      <c r="C21" s="203"/>
      <c r="D21" s="116">
        <f>D19-D20</f>
        <v>684.58519999999999</v>
      </c>
    </row>
    <row r="22" spans="1:5" ht="16.5" customHeight="1">
      <c r="A22" s="77"/>
      <c r="B22" s="117"/>
      <c r="C22" s="78"/>
      <c r="D22" s="118"/>
    </row>
    <row r="23" spans="1:5" ht="16.5" thickBot="1">
      <c r="A23" s="198" t="s">
        <v>128</v>
      </c>
      <c r="B23" s="199"/>
      <c r="C23" s="199"/>
      <c r="D23" s="200"/>
    </row>
    <row r="24" spans="1:5" ht="16.5" thickBot="1">
      <c r="A24" s="96" t="s">
        <v>2</v>
      </c>
      <c r="B24" s="97" t="s">
        <v>113</v>
      </c>
      <c r="C24" s="98" t="s">
        <v>115</v>
      </c>
      <c r="D24" s="99" t="s">
        <v>3</v>
      </c>
      <c r="E24" s="100"/>
    </row>
    <row r="25" spans="1:5" ht="15.75">
      <c r="A25" s="3"/>
      <c r="B25" s="5">
        <v>169.57</v>
      </c>
      <c r="C25" s="48">
        <v>0.05</v>
      </c>
      <c r="D25" s="89">
        <f>B25-(B25*C25)</f>
        <v>161.0915</v>
      </c>
    </row>
    <row r="26" spans="1:5" ht="15.75">
      <c r="A26" s="201" t="s">
        <v>120</v>
      </c>
      <c r="B26" s="201"/>
      <c r="C26" s="201"/>
      <c r="D26" s="201"/>
    </row>
    <row r="27" spans="1:5" ht="15.75">
      <c r="A27" s="201" t="s">
        <v>126</v>
      </c>
      <c r="B27" s="201"/>
      <c r="C27" s="201"/>
      <c r="D27" s="201"/>
    </row>
    <row r="28" spans="1:5" ht="15.75">
      <c r="A28" s="104" t="s">
        <v>2</v>
      </c>
      <c r="B28" s="104" t="s">
        <v>3</v>
      </c>
      <c r="C28" s="105" t="s">
        <v>113</v>
      </c>
      <c r="D28" s="104" t="s">
        <v>149</v>
      </c>
    </row>
    <row r="29" spans="1:5">
      <c r="A29" s="106" t="s">
        <v>121</v>
      </c>
      <c r="B29" s="127">
        <v>120</v>
      </c>
      <c r="C29" s="106">
        <f>B29/12</f>
        <v>10</v>
      </c>
      <c r="D29" s="106">
        <f>C29/2</f>
        <v>5</v>
      </c>
    </row>
    <row r="30" spans="1:5">
      <c r="A30" s="106" t="s">
        <v>122</v>
      </c>
      <c r="B30" s="127">
        <v>34.64</v>
      </c>
      <c r="C30" s="106">
        <f t="shared" ref="C30:C33" si="2">B30/12</f>
        <v>2.8866666666666667</v>
      </c>
      <c r="D30" s="106">
        <f t="shared" ref="D30:D33" si="3">C30/2</f>
        <v>1.4433333333333334</v>
      </c>
    </row>
    <row r="31" spans="1:5">
      <c r="A31" s="106" t="s">
        <v>123</v>
      </c>
      <c r="B31" s="127">
        <v>15.89</v>
      </c>
      <c r="C31" s="106">
        <f t="shared" si="2"/>
        <v>1.3241666666666667</v>
      </c>
      <c r="D31" s="106">
        <f t="shared" si="3"/>
        <v>0.66208333333333336</v>
      </c>
    </row>
    <row r="32" spans="1:5">
      <c r="A32" s="106" t="s">
        <v>124</v>
      </c>
      <c r="B32" s="127">
        <v>80</v>
      </c>
      <c r="C32" s="106">
        <f t="shared" si="2"/>
        <v>6.666666666666667</v>
      </c>
      <c r="D32" s="106">
        <f t="shared" si="3"/>
        <v>3.3333333333333335</v>
      </c>
    </row>
    <row r="33" spans="1:4">
      <c r="A33" s="106" t="s">
        <v>148</v>
      </c>
      <c r="B33" s="127">
        <v>1500</v>
      </c>
      <c r="C33" s="106">
        <f t="shared" si="2"/>
        <v>125</v>
      </c>
      <c r="D33" s="106">
        <f t="shared" si="3"/>
        <v>62.5</v>
      </c>
    </row>
    <row r="34" spans="1:4">
      <c r="A34" s="180" t="s">
        <v>5</v>
      </c>
      <c r="B34" s="181"/>
      <c r="C34" s="182"/>
      <c r="D34" s="106">
        <f>SUM(D29:D33)</f>
        <v>72.938749999999999</v>
      </c>
    </row>
    <row r="35" spans="1:4" ht="16.5" thickBot="1">
      <c r="A35" s="183" t="s">
        <v>150</v>
      </c>
      <c r="B35" s="184"/>
      <c r="C35" s="184"/>
      <c r="D35" s="185"/>
    </row>
    <row r="36" spans="1:4" ht="16.5" thickBot="1">
      <c r="A36" s="107" t="s">
        <v>27</v>
      </c>
      <c r="B36" s="108" t="s">
        <v>28</v>
      </c>
      <c r="C36" s="108" t="s">
        <v>29</v>
      </c>
      <c r="D36" s="109" t="s">
        <v>3</v>
      </c>
    </row>
    <row r="37" spans="1:4" ht="16.5" thickBot="1">
      <c r="A37" s="6" t="s">
        <v>30</v>
      </c>
      <c r="B37" s="7">
        <v>4</v>
      </c>
      <c r="C37" s="128">
        <v>65</v>
      </c>
      <c r="D37" s="71">
        <f>C37*B37</f>
        <v>260</v>
      </c>
    </row>
    <row r="38" spans="1:4" ht="16.5" thickBot="1">
      <c r="A38" s="8" t="s">
        <v>31</v>
      </c>
      <c r="B38" s="9">
        <v>6</v>
      </c>
      <c r="C38" s="128">
        <v>58</v>
      </c>
      <c r="D38" s="71">
        <f t="shared" ref="D38:D42" si="4">C38*B38</f>
        <v>348</v>
      </c>
    </row>
    <row r="39" spans="1:4" ht="16.5" thickBot="1">
      <c r="A39" s="8" t="s">
        <v>147</v>
      </c>
      <c r="B39" s="9">
        <v>4</v>
      </c>
      <c r="C39" s="128">
        <v>60</v>
      </c>
      <c r="D39" s="71">
        <f t="shared" si="4"/>
        <v>240</v>
      </c>
    </row>
    <row r="40" spans="1:4" ht="16.5" thickBot="1">
      <c r="A40" s="8" t="s">
        <v>125</v>
      </c>
      <c r="B40" s="9">
        <v>6</v>
      </c>
      <c r="C40" s="128">
        <v>12</v>
      </c>
      <c r="D40" s="71">
        <f t="shared" si="4"/>
        <v>72</v>
      </c>
    </row>
    <row r="41" spans="1:4" ht="16.5" thickBot="1">
      <c r="A41" s="8" t="s">
        <v>116</v>
      </c>
      <c r="B41" s="9">
        <v>2</v>
      </c>
      <c r="C41" s="128">
        <v>120</v>
      </c>
      <c r="D41" s="71">
        <f t="shared" si="4"/>
        <v>240</v>
      </c>
    </row>
    <row r="42" spans="1:4" ht="16.5" thickBot="1">
      <c r="A42" s="8" t="s">
        <v>112</v>
      </c>
      <c r="B42" s="9">
        <v>2</v>
      </c>
      <c r="C42" s="128">
        <v>40</v>
      </c>
      <c r="D42" s="71">
        <f t="shared" si="4"/>
        <v>80</v>
      </c>
    </row>
    <row r="43" spans="1:4" ht="16.5" thickBot="1">
      <c r="A43" s="186" t="s">
        <v>32</v>
      </c>
      <c r="B43" s="187"/>
      <c r="C43" s="188"/>
      <c r="D43" s="110"/>
    </row>
    <row r="44" spans="1:4" ht="16.5" thickBot="1">
      <c r="A44" s="186" t="s">
        <v>33</v>
      </c>
      <c r="B44" s="187"/>
      <c r="C44" s="188"/>
      <c r="D44" s="111"/>
    </row>
    <row r="45" spans="1:4" ht="16.5" thickBot="1">
      <c r="A45" s="112" t="s">
        <v>2</v>
      </c>
      <c r="B45" s="113" t="s">
        <v>21</v>
      </c>
      <c r="C45" s="114" t="s">
        <v>34</v>
      </c>
      <c r="D45" s="111"/>
    </row>
    <row r="46" spans="1:4" ht="15.75">
      <c r="A46" s="3"/>
      <c r="B46" s="11">
        <f>SUM(D37:D42)</f>
        <v>1240</v>
      </c>
      <c r="C46" s="115">
        <f>B46/12</f>
        <v>103.33333333333333</v>
      </c>
      <c r="D46" s="10"/>
    </row>
  </sheetData>
  <mergeCells count="15">
    <mergeCell ref="A17:D17"/>
    <mergeCell ref="A3:E3"/>
    <mergeCell ref="A4:E4"/>
    <mergeCell ref="A8:E8"/>
    <mergeCell ref="A12:D12"/>
    <mergeCell ref="A16:D16"/>
    <mergeCell ref="A43:C43"/>
    <mergeCell ref="A44:C44"/>
    <mergeCell ref="A26:D26"/>
    <mergeCell ref="A20:B20"/>
    <mergeCell ref="A21:C21"/>
    <mergeCell ref="A27:D27"/>
    <mergeCell ref="A34:C34"/>
    <mergeCell ref="A35:D35"/>
    <mergeCell ref="A23:D2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portrait" verticalDpi="0" r:id="rId1"/>
  <headerFooter>
    <oddHeader>&amp;R&amp;G</oddHeader>
  </headerFooter>
  <rowBreaks count="1" manualBreakCount="1">
    <brk id="15" max="4" man="1"/>
  </rowBreaks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41"/>
  <sheetViews>
    <sheetView topLeftCell="A16" workbookViewId="0">
      <selection activeCell="C17" sqref="C17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6" ht="23.25">
      <c r="A1" s="166" t="s">
        <v>100</v>
      </c>
      <c r="B1" s="166"/>
      <c r="C1" s="166"/>
      <c r="D1" s="166"/>
    </row>
    <row r="2" spans="1:6" ht="23.25">
      <c r="A2" s="166" t="s">
        <v>101</v>
      </c>
      <c r="B2" s="166"/>
      <c r="C2" s="166"/>
      <c r="D2" s="166"/>
    </row>
    <row r="3" spans="1:6">
      <c r="A3" s="168"/>
      <c r="B3" s="168"/>
      <c r="C3" s="168"/>
      <c r="D3" s="168"/>
    </row>
    <row r="4" spans="1:6">
      <c r="A4" s="32" t="s">
        <v>109</v>
      </c>
      <c r="B4" s="170" t="s">
        <v>165</v>
      </c>
      <c r="C4" s="170"/>
    </row>
    <row r="5" spans="1:6">
      <c r="A5" s="32" t="s">
        <v>110</v>
      </c>
      <c r="B5" s="170" t="s">
        <v>177</v>
      </c>
      <c r="C5" s="170"/>
      <c r="E5" s="53"/>
    </row>
    <row r="6" spans="1:6">
      <c r="A6" s="32"/>
      <c r="B6" s="170"/>
      <c r="C6" s="170"/>
    </row>
    <row r="7" spans="1:6">
      <c r="A7" s="167" t="s">
        <v>35</v>
      </c>
      <c r="B7" s="167"/>
      <c r="C7" s="167"/>
    </row>
    <row r="8" spans="1:6" ht="16.5" thickBot="1"/>
    <row r="9" spans="1:6" ht="16.5" thickBot="1">
      <c r="A9" s="13">
        <v>1</v>
      </c>
      <c r="B9" s="55" t="s">
        <v>36</v>
      </c>
      <c r="C9" s="55" t="s">
        <v>37</v>
      </c>
      <c r="D9" s="82"/>
      <c r="E9" s="82"/>
      <c r="F9" s="82"/>
    </row>
    <row r="10" spans="1:6" ht="16.5" thickBot="1">
      <c r="A10" s="15" t="s">
        <v>38</v>
      </c>
      <c r="B10" s="16" t="s">
        <v>39</v>
      </c>
      <c r="C10" s="23">
        <v>1845.56</v>
      </c>
      <c r="D10" s="72">
        <f>C10+C11</f>
        <v>2399.2280000000001</v>
      </c>
      <c r="E10" s="72">
        <f>D10/220</f>
        <v>10.905581818181819</v>
      </c>
      <c r="F10" s="82"/>
    </row>
    <row r="11" spans="1:6" ht="16.5" thickBot="1">
      <c r="A11" s="15" t="s">
        <v>40</v>
      </c>
      <c r="B11" s="16" t="s">
        <v>114</v>
      </c>
      <c r="C11" s="23">
        <f>C10*0.3</f>
        <v>553.66800000000001</v>
      </c>
      <c r="D11" s="73">
        <f>5*4.34</f>
        <v>21.7</v>
      </c>
      <c r="E11" s="72">
        <f>E10*0.2</f>
        <v>2.181116363636364</v>
      </c>
      <c r="F11" s="82"/>
    </row>
    <row r="12" spans="1:6" ht="16.5" thickBot="1">
      <c r="A12" s="15" t="s">
        <v>41</v>
      </c>
      <c r="B12" s="16" t="s">
        <v>4</v>
      </c>
      <c r="C12" s="23">
        <f>D11*E11</f>
        <v>47.330225090909096</v>
      </c>
      <c r="D12" s="74"/>
      <c r="E12" s="72">
        <f>E11+E10</f>
        <v>13.086698181818182</v>
      </c>
      <c r="F12" s="82"/>
    </row>
    <row r="13" spans="1:6" ht="16.5" thickBot="1">
      <c r="A13" s="15" t="s">
        <v>42</v>
      </c>
      <c r="B13" s="16" t="s">
        <v>154</v>
      </c>
      <c r="C13" s="23">
        <f>E12*0.34</f>
        <v>4.4494773818181823</v>
      </c>
      <c r="D13" s="75">
        <f>1.5*4.34</f>
        <v>6.51</v>
      </c>
      <c r="E13" s="76">
        <f>E10*1.6</f>
        <v>17.448930909090912</v>
      </c>
      <c r="F13" s="82"/>
    </row>
    <row r="14" spans="1:6" ht="16.5" thickBot="1">
      <c r="A14" s="15" t="s">
        <v>43</v>
      </c>
      <c r="B14" s="16" t="s">
        <v>155</v>
      </c>
      <c r="C14" s="23">
        <f>D13*E13</f>
        <v>113.59254021818184</v>
      </c>
      <c r="D14" s="82"/>
      <c r="E14" s="82"/>
      <c r="F14" s="82"/>
    </row>
    <row r="15" spans="1:6" ht="16.5" thickBot="1">
      <c r="A15" s="15" t="s">
        <v>45</v>
      </c>
      <c r="B15" s="16" t="s">
        <v>156</v>
      </c>
      <c r="C15" s="23">
        <f>C14*22%</f>
        <v>24.990358848000003</v>
      </c>
      <c r="D15" s="82"/>
      <c r="E15" s="82"/>
      <c r="F15" s="82"/>
    </row>
    <row r="16" spans="1:6" ht="16.5" thickBot="1">
      <c r="A16" s="164" t="s">
        <v>5</v>
      </c>
      <c r="B16" s="165"/>
      <c r="C16" s="39">
        <f>SUM(C10:C15)</f>
        <v>2589.5906015389096</v>
      </c>
      <c r="D16" s="82"/>
      <c r="E16" s="82"/>
      <c r="F16" s="82"/>
    </row>
    <row r="19" spans="1:4">
      <c r="A19" s="163" t="s">
        <v>48</v>
      </c>
      <c r="B19" s="163"/>
      <c r="C19" s="163"/>
    </row>
    <row r="20" spans="1:4">
      <c r="A20" s="12"/>
    </row>
    <row r="21" spans="1:4">
      <c r="A21" s="160" t="s">
        <v>49</v>
      </c>
      <c r="B21" s="160"/>
      <c r="C21" s="160"/>
    </row>
    <row r="22" spans="1:4" ht="16.5" thickBot="1"/>
    <row r="23" spans="1:4" ht="16.5" thickBot="1">
      <c r="A23" s="13" t="s">
        <v>50</v>
      </c>
      <c r="B23" s="55" t="s">
        <v>51</v>
      </c>
      <c r="C23" s="55" t="s">
        <v>57</v>
      </c>
      <c r="D23" s="55" t="s">
        <v>37</v>
      </c>
    </row>
    <row r="24" spans="1:4" ht="16.5" thickBot="1">
      <c r="A24" s="15" t="s">
        <v>38</v>
      </c>
      <c r="B24" s="35" t="s">
        <v>52</v>
      </c>
      <c r="C24" s="31">
        <v>8.3299999999999999E-2</v>
      </c>
      <c r="D24" s="36">
        <f>C$16*C24</f>
        <v>215.71289710819116</v>
      </c>
    </row>
    <row r="25" spans="1:4" ht="16.5" thickBot="1">
      <c r="A25" s="15" t="s">
        <v>40</v>
      </c>
      <c r="B25" s="33" t="s">
        <v>53</v>
      </c>
      <c r="C25" s="37">
        <v>0.121</v>
      </c>
      <c r="D25" s="38">
        <f>C$16*C25</f>
        <v>313.34046278620804</v>
      </c>
    </row>
    <row r="26" spans="1:4" ht="16.5" thickBot="1">
      <c r="A26" s="161" t="s">
        <v>5</v>
      </c>
      <c r="B26" s="162"/>
      <c r="C26" s="40">
        <f>SUM(C24:C25)</f>
        <v>0.20429999999999998</v>
      </c>
      <c r="D26" s="41">
        <f>C$16*C26</f>
        <v>529.05335989439914</v>
      </c>
    </row>
    <row r="29" spans="1:4">
      <c r="A29" s="169" t="s">
        <v>54</v>
      </c>
      <c r="B29" s="169"/>
      <c r="C29" s="169"/>
      <c r="D29" s="169"/>
    </row>
    <row r="30" spans="1:4" ht="16.5" thickBot="1"/>
    <row r="31" spans="1:4" ht="16.5" thickBot="1">
      <c r="A31" s="13" t="s">
        <v>55</v>
      </c>
      <c r="B31" s="55" t="s">
        <v>56</v>
      </c>
      <c r="C31" s="55" t="s">
        <v>57</v>
      </c>
      <c r="D31" s="55" t="s">
        <v>37</v>
      </c>
    </row>
    <row r="32" spans="1:4" ht="16.5" thickBot="1">
      <c r="A32" s="15" t="s">
        <v>38</v>
      </c>
      <c r="B32" s="16" t="s">
        <v>58</v>
      </c>
      <c r="C32" s="17">
        <v>0.2</v>
      </c>
      <c r="D32" s="38">
        <f t="shared" ref="D32:D40" si="0">(D$26+C$16)*C32</f>
        <v>623.7287922866617</v>
      </c>
    </row>
    <row r="33" spans="1:5" ht="16.5" thickBot="1">
      <c r="A33" s="15" t="s">
        <v>40</v>
      </c>
      <c r="B33" s="16" t="s">
        <v>59</v>
      </c>
      <c r="C33" s="17">
        <v>2.5000000000000001E-2</v>
      </c>
      <c r="D33" s="38">
        <f t="shared" si="0"/>
        <v>77.966099035832713</v>
      </c>
    </row>
    <row r="34" spans="1:5" ht="16.5" thickBot="1">
      <c r="A34" s="15" t="s">
        <v>41</v>
      </c>
      <c r="B34" s="16" t="s">
        <v>60</v>
      </c>
      <c r="C34" s="119">
        <f>'Posto 12x36 diurno'!C30</f>
        <v>0.03</v>
      </c>
      <c r="D34" s="38">
        <f t="shared" si="0"/>
        <v>93.559318842999247</v>
      </c>
    </row>
    <row r="35" spans="1:5" ht="16.5" thickBot="1">
      <c r="A35" s="15" t="s">
        <v>42</v>
      </c>
      <c r="B35" s="16" t="s">
        <v>61</v>
      </c>
      <c r="C35" s="17">
        <v>1.4999999999999999E-2</v>
      </c>
      <c r="D35" s="38">
        <f t="shared" si="0"/>
        <v>46.779659421499623</v>
      </c>
    </row>
    <row r="36" spans="1:5" ht="16.5" thickBot="1">
      <c r="A36" s="15" t="s">
        <v>43</v>
      </c>
      <c r="B36" s="16" t="s">
        <v>62</v>
      </c>
      <c r="C36" s="17">
        <v>0.01</v>
      </c>
      <c r="D36" s="38">
        <f t="shared" si="0"/>
        <v>31.186439614333086</v>
      </c>
    </row>
    <row r="37" spans="1:5" ht="16.5" thickBot="1">
      <c r="A37" s="15" t="s">
        <v>45</v>
      </c>
      <c r="B37" s="16" t="s">
        <v>6</v>
      </c>
      <c r="C37" s="17">
        <v>6.0000000000000001E-3</v>
      </c>
      <c r="D37" s="38">
        <f t="shared" si="0"/>
        <v>18.711863768599851</v>
      </c>
    </row>
    <row r="38" spans="1:5" ht="16.5" thickBot="1">
      <c r="A38" s="15" t="s">
        <v>46</v>
      </c>
      <c r="B38" s="16" t="s">
        <v>7</v>
      </c>
      <c r="C38" s="17">
        <v>2E-3</v>
      </c>
      <c r="D38" s="38">
        <f t="shared" si="0"/>
        <v>6.2372879228666172</v>
      </c>
    </row>
    <row r="39" spans="1:5" ht="16.5" thickBot="1">
      <c r="A39" s="15" t="s">
        <v>63</v>
      </c>
      <c r="B39" s="16" t="s">
        <v>8</v>
      </c>
      <c r="C39" s="17">
        <v>0.08</v>
      </c>
      <c r="D39" s="38">
        <f t="shared" si="0"/>
        <v>249.49151691466469</v>
      </c>
    </row>
    <row r="40" spans="1:5" ht="16.5" thickBot="1">
      <c r="A40" s="161" t="s">
        <v>64</v>
      </c>
      <c r="B40" s="162"/>
      <c r="C40" s="17">
        <f>SUM(C32:C39)</f>
        <v>0.36800000000000005</v>
      </c>
      <c r="D40" s="38">
        <f t="shared" si="0"/>
        <v>1147.6609778074576</v>
      </c>
      <c r="E40" s="68">
        <f>C40*C26</f>
        <v>7.5182399999999996E-2</v>
      </c>
    </row>
    <row r="43" spans="1:5">
      <c r="A43" s="160" t="s">
        <v>65</v>
      </c>
      <c r="B43" s="160"/>
      <c r="C43" s="160"/>
    </row>
    <row r="44" spans="1:5" ht="16.5" thickBot="1"/>
    <row r="45" spans="1:5" ht="16.5" thickBot="1">
      <c r="A45" s="13" t="s">
        <v>66</v>
      </c>
      <c r="B45" s="55" t="s">
        <v>67</v>
      </c>
      <c r="C45" s="55" t="s">
        <v>37</v>
      </c>
    </row>
    <row r="46" spans="1:5" ht="16.5" thickBot="1">
      <c r="A46" s="15" t="s">
        <v>38</v>
      </c>
      <c r="B46" s="16" t="s">
        <v>68</v>
      </c>
      <c r="C46" s="25">
        <f>'Planlha de Apoio TAT '!D14</f>
        <v>149.2664</v>
      </c>
    </row>
    <row r="47" spans="1:5" ht="16.5" thickBot="1">
      <c r="A47" s="15" t="s">
        <v>40</v>
      </c>
      <c r="B47" s="16" t="s">
        <v>111</v>
      </c>
      <c r="C47" s="23">
        <f>'Planlha de Apoio TAT '!D21</f>
        <v>684.58519999999999</v>
      </c>
    </row>
    <row r="48" spans="1:5" ht="16.5" thickBot="1">
      <c r="A48" s="15" t="s">
        <v>41</v>
      </c>
      <c r="B48" s="16" t="s">
        <v>127</v>
      </c>
      <c r="C48" s="121">
        <v>15</v>
      </c>
    </row>
    <row r="49" spans="1:3" ht="16.5" thickBot="1">
      <c r="A49" s="46" t="s">
        <v>42</v>
      </c>
      <c r="B49" s="34" t="s">
        <v>144</v>
      </c>
      <c r="C49" s="23">
        <f>'Planlha de Apoio TAT '!D25</f>
        <v>161.0915</v>
      </c>
    </row>
    <row r="50" spans="1:3" ht="16.5" thickBot="1">
      <c r="A50" s="46" t="s">
        <v>43</v>
      </c>
      <c r="B50" s="122" t="s">
        <v>145</v>
      </c>
      <c r="C50" s="121"/>
    </row>
    <row r="51" spans="1:3" ht="16.5" thickBot="1">
      <c r="A51" s="164" t="s">
        <v>5</v>
      </c>
      <c r="B51" s="165"/>
      <c r="C51" s="23">
        <f>SUM(C46:C49)</f>
        <v>1009.9431</v>
      </c>
    </row>
    <row r="54" spans="1:3">
      <c r="A54" s="160" t="s">
        <v>69</v>
      </c>
      <c r="B54" s="160"/>
      <c r="C54" s="160"/>
    </row>
    <row r="55" spans="1:3" ht="16.5" thickBot="1"/>
    <row r="56" spans="1:3" ht="16.5" thickBot="1">
      <c r="A56" s="13">
        <v>2</v>
      </c>
      <c r="B56" s="55" t="s">
        <v>70</v>
      </c>
      <c r="C56" s="55" t="s">
        <v>37</v>
      </c>
    </row>
    <row r="57" spans="1:3" ht="16.5" thickBot="1">
      <c r="A57" s="15" t="s">
        <v>50</v>
      </c>
      <c r="B57" s="16" t="s">
        <v>51</v>
      </c>
      <c r="C57" s="23">
        <f>D26</f>
        <v>529.05335989439914</v>
      </c>
    </row>
    <row r="58" spans="1:3" ht="16.5" thickBot="1">
      <c r="A58" s="15" t="s">
        <v>55</v>
      </c>
      <c r="B58" s="16" t="s">
        <v>56</v>
      </c>
      <c r="C58" s="23">
        <f>D40</f>
        <v>1147.6609778074576</v>
      </c>
    </row>
    <row r="59" spans="1:3" ht="16.5" thickBot="1">
      <c r="A59" s="15" t="s">
        <v>66</v>
      </c>
      <c r="B59" s="16" t="s">
        <v>67</v>
      </c>
      <c r="C59" s="23">
        <f>C51</f>
        <v>1009.9431</v>
      </c>
    </row>
    <row r="60" spans="1:3" ht="16.5" thickBot="1">
      <c r="A60" s="161" t="s">
        <v>5</v>
      </c>
      <c r="B60" s="162"/>
      <c r="C60" s="23">
        <f>SUM(C57:C59)</f>
        <v>2686.6574377018569</v>
      </c>
    </row>
    <row r="61" spans="1:3">
      <c r="A61" s="2"/>
    </row>
    <row r="63" spans="1:3">
      <c r="A63" s="163" t="s">
        <v>71</v>
      </c>
      <c r="B63" s="163"/>
      <c r="C63" s="163"/>
    </row>
    <row r="64" spans="1:3" ht="16.5" thickBot="1"/>
    <row r="65" spans="1:4" ht="16.5" thickBot="1">
      <c r="A65" s="13">
        <v>3</v>
      </c>
      <c r="B65" s="55" t="s">
        <v>72</v>
      </c>
      <c r="C65" s="55" t="s">
        <v>57</v>
      </c>
      <c r="D65" s="55" t="s">
        <v>37</v>
      </c>
    </row>
    <row r="66" spans="1:4" ht="16.5" thickBot="1">
      <c r="A66" s="15" t="s">
        <v>38</v>
      </c>
      <c r="B66" s="18" t="s">
        <v>73</v>
      </c>
      <c r="C66" s="28">
        <v>4.1999999999999997E-3</v>
      </c>
      <c r="D66" s="23">
        <f>(C$16)*C66</f>
        <v>10.87628052646342</v>
      </c>
    </row>
    <row r="67" spans="1:4" ht="16.5" thickBot="1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0.87010244211707355</v>
      </c>
    </row>
    <row r="68" spans="1:4" ht="16.5" thickBot="1">
      <c r="A68" s="15" t="s">
        <v>41</v>
      </c>
      <c r="B68" s="18" t="s">
        <v>131</v>
      </c>
      <c r="C68" s="27">
        <v>3.5999999999999999E-3</v>
      </c>
      <c r="D68" s="23">
        <f>C68*C16</f>
        <v>9.322526165540074</v>
      </c>
    </row>
    <row r="69" spans="1:4" ht="16.5" thickBot="1">
      <c r="A69" s="15" t="s">
        <v>42</v>
      </c>
      <c r="B69" s="18" t="s">
        <v>76</v>
      </c>
      <c r="C69" s="30">
        <v>1.9400000000000001E-2</v>
      </c>
      <c r="D69" s="23">
        <f>(C$16)*C69</f>
        <v>50.238057669854847</v>
      </c>
    </row>
    <row r="70" spans="1:4" ht="16.5" thickBot="1">
      <c r="A70" s="15" t="s">
        <v>43</v>
      </c>
      <c r="B70" s="18" t="s">
        <v>77</v>
      </c>
      <c r="C70" s="27">
        <f>C69*C40</f>
        <v>7.1392000000000009E-3</v>
      </c>
      <c r="D70" s="23">
        <f>C70*C16</f>
        <v>18.487605222506584</v>
      </c>
    </row>
    <row r="71" spans="1:4" ht="16.5" thickBot="1">
      <c r="A71" s="15" t="s">
        <v>45</v>
      </c>
      <c r="B71" s="18" t="s">
        <v>132</v>
      </c>
      <c r="C71" s="27">
        <v>3.6400000000000002E-2</v>
      </c>
      <c r="D71" s="23">
        <f>C71*C16</f>
        <v>94.26109789601631</v>
      </c>
    </row>
    <row r="72" spans="1:4" ht="16.5" thickBot="1">
      <c r="A72" s="161" t="s">
        <v>5</v>
      </c>
      <c r="B72" s="162"/>
      <c r="C72" s="27">
        <f>SUM(C66:C71)</f>
        <v>7.1075200000000005E-2</v>
      </c>
      <c r="D72" s="23">
        <f>SUM(D66:D71)</f>
        <v>184.05566992249831</v>
      </c>
    </row>
    <row r="75" spans="1:4">
      <c r="A75" s="163" t="s">
        <v>79</v>
      </c>
      <c r="B75" s="163"/>
      <c r="C75" s="163"/>
    </row>
    <row r="78" spans="1:4">
      <c r="A78" s="160" t="s">
        <v>80</v>
      </c>
      <c r="B78" s="160"/>
      <c r="C78" s="160"/>
    </row>
    <row r="79" spans="1:4" ht="16.5" thickBot="1">
      <c r="A79" s="12"/>
    </row>
    <row r="80" spans="1:4" ht="16.5" thickBot="1">
      <c r="A80" s="13" t="s">
        <v>81</v>
      </c>
      <c r="B80" s="55" t="s">
        <v>82</v>
      </c>
      <c r="C80" s="55" t="s">
        <v>57</v>
      </c>
      <c r="D80" s="55" t="s">
        <v>37</v>
      </c>
    </row>
    <row r="81" spans="1:7" ht="16.5" thickBot="1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17.983268066242427</v>
      </c>
    </row>
    <row r="82" spans="1:7" ht="16.5" thickBot="1">
      <c r="A82" s="15" t="s">
        <v>40</v>
      </c>
      <c r="B82" s="16" t="s">
        <v>82</v>
      </c>
      <c r="C82" s="123">
        <v>0.02</v>
      </c>
      <c r="D82" s="23">
        <f t="shared" si="1"/>
        <v>51.791812030778196</v>
      </c>
    </row>
    <row r="83" spans="1:7" ht="16.5" thickBot="1">
      <c r="A83" s="15" t="s">
        <v>41</v>
      </c>
      <c r="B83" s="16" t="s">
        <v>83</v>
      </c>
      <c r="C83" s="123">
        <v>1.4999999999999999E-2</v>
      </c>
      <c r="D83" s="23">
        <f t="shared" si="1"/>
        <v>38.843859023083645</v>
      </c>
    </row>
    <row r="84" spans="1:7" ht="16.5" thickBot="1">
      <c r="A84" s="15" t="s">
        <v>42</v>
      </c>
      <c r="B84" s="16" t="s">
        <v>84</v>
      </c>
      <c r="C84" s="123">
        <v>0.01</v>
      </c>
      <c r="D84" s="23">
        <f t="shared" si="1"/>
        <v>25.895906015389098</v>
      </c>
    </row>
    <row r="85" spans="1:7" ht="16.5" thickBot="1">
      <c r="A85" s="15" t="s">
        <v>43</v>
      </c>
      <c r="B85" s="16" t="s">
        <v>85</v>
      </c>
      <c r="C85" s="123">
        <v>0.01</v>
      </c>
      <c r="D85" s="23">
        <f t="shared" si="1"/>
        <v>25.895906015389098</v>
      </c>
    </row>
    <row r="86" spans="1:7" ht="16.5" thickBot="1">
      <c r="A86" s="15" t="s">
        <v>45</v>
      </c>
      <c r="B86" s="124" t="s">
        <v>47</v>
      </c>
      <c r="C86" s="123">
        <v>0</v>
      </c>
      <c r="D86" s="23">
        <f t="shared" si="1"/>
        <v>0</v>
      </c>
    </row>
    <row r="87" spans="1:7" ht="16.5" thickBot="1">
      <c r="A87" s="161" t="s">
        <v>64</v>
      </c>
      <c r="B87" s="162"/>
      <c r="C87" s="27">
        <f>SUM(C81:C86)</f>
        <v>6.1944444444444448E-2</v>
      </c>
      <c r="D87" s="23">
        <f t="shared" si="1"/>
        <v>160.41075115088248</v>
      </c>
    </row>
    <row r="88" spans="1:7">
      <c r="C88" s="53">
        <f>C26+C40+C72+C87+E40</f>
        <v>0.78050204444444449</v>
      </c>
    </row>
    <row r="90" spans="1:7">
      <c r="A90" s="160" t="s">
        <v>86</v>
      </c>
      <c r="B90" s="160"/>
      <c r="C90" s="160"/>
      <c r="F90" s="75"/>
      <c r="G90" s="75"/>
    </row>
    <row r="91" spans="1:7" ht="16.5" thickBot="1">
      <c r="A91" s="12"/>
      <c r="F91" s="75"/>
      <c r="G91" s="75"/>
    </row>
    <row r="92" spans="1:7" ht="16.5" thickBot="1">
      <c r="A92" s="13" t="s">
        <v>87</v>
      </c>
      <c r="B92" s="55" t="s">
        <v>129</v>
      </c>
      <c r="C92" s="55" t="s">
        <v>37</v>
      </c>
      <c r="F92" s="72">
        <f>C10+C11</f>
        <v>2399.2280000000001</v>
      </c>
      <c r="G92" s="75"/>
    </row>
    <row r="93" spans="1:7" ht="16.5" thickBot="1">
      <c r="A93" s="15" t="s">
        <v>38</v>
      </c>
      <c r="B93" s="16" t="s">
        <v>102</v>
      </c>
      <c r="C93" s="52">
        <f>F95*0.5</f>
        <v>132.78636421818183</v>
      </c>
      <c r="F93" s="72">
        <f>F92/220</f>
        <v>10.905581818181819</v>
      </c>
      <c r="G93" s="75"/>
    </row>
    <row r="94" spans="1:7" ht="16.5" thickBot="1">
      <c r="A94" s="161" t="s">
        <v>5</v>
      </c>
      <c r="B94" s="162"/>
      <c r="C94" s="52">
        <f>C93</f>
        <v>132.78636421818183</v>
      </c>
      <c r="F94" s="72">
        <f>F93*1.6</f>
        <v>17.448930909090912</v>
      </c>
      <c r="G94" s="75"/>
    </row>
    <row r="95" spans="1:7">
      <c r="F95" s="72">
        <f>F94*15.22</f>
        <v>265.57272843636366</v>
      </c>
      <c r="G95" s="75"/>
    </row>
    <row r="96" spans="1:7">
      <c r="F96" s="75"/>
      <c r="G96" s="75"/>
    </row>
    <row r="97" spans="1:7">
      <c r="A97" s="160" t="s">
        <v>89</v>
      </c>
      <c r="B97" s="160"/>
      <c r="C97" s="160"/>
      <c r="F97" s="75"/>
      <c r="G97" s="75"/>
    </row>
    <row r="98" spans="1:7" ht="16.5" thickBot="1">
      <c r="A98" s="12"/>
      <c r="F98" s="75"/>
    </row>
    <row r="99" spans="1:7" ht="16.5" thickBot="1">
      <c r="A99" s="13">
        <v>4</v>
      </c>
      <c r="B99" s="55" t="s">
        <v>90</v>
      </c>
      <c r="C99" s="55" t="s">
        <v>37</v>
      </c>
    </row>
    <row r="100" spans="1:7" ht="16.5" thickBot="1">
      <c r="A100" s="15" t="s">
        <v>81</v>
      </c>
      <c r="B100" s="16" t="s">
        <v>82</v>
      </c>
      <c r="C100" s="23">
        <f>D87</f>
        <v>160.41075115088248</v>
      </c>
    </row>
    <row r="101" spans="1:7" ht="16.5" thickBot="1">
      <c r="A101" s="15" t="s">
        <v>87</v>
      </c>
      <c r="B101" s="16" t="s">
        <v>88</v>
      </c>
      <c r="C101" s="23">
        <f>C94</f>
        <v>132.78636421818183</v>
      </c>
    </row>
    <row r="102" spans="1:7" ht="16.5" thickBot="1">
      <c r="A102" s="161" t="s">
        <v>5</v>
      </c>
      <c r="B102" s="162"/>
      <c r="C102" s="39">
        <f>C100+C101</f>
        <v>293.19711536906431</v>
      </c>
    </row>
    <row r="105" spans="1:7">
      <c r="A105" s="163" t="s">
        <v>91</v>
      </c>
      <c r="B105" s="163"/>
      <c r="C105" s="163"/>
    </row>
    <row r="106" spans="1:7" ht="16.5" thickBot="1"/>
    <row r="107" spans="1:7" ht="16.5" thickBot="1">
      <c r="A107" s="13">
        <v>5</v>
      </c>
      <c r="B107" s="19" t="s">
        <v>22</v>
      </c>
      <c r="C107" s="55" t="s">
        <v>37</v>
      </c>
    </row>
    <row r="108" spans="1:7" ht="16.5" thickBot="1">
      <c r="A108" s="15" t="s">
        <v>38</v>
      </c>
      <c r="B108" s="16" t="s">
        <v>92</v>
      </c>
      <c r="C108" s="121">
        <f>'Planlha de Apoio TAT '!C46</f>
        <v>103.33333333333333</v>
      </c>
    </row>
    <row r="109" spans="1:7" ht="16.5" thickBot="1">
      <c r="A109" s="15" t="s">
        <v>40</v>
      </c>
      <c r="B109" s="16" t="s">
        <v>93</v>
      </c>
      <c r="C109" s="121">
        <f>'Planlha de Apoio TAT '!D34</f>
        <v>72.938749999999999</v>
      </c>
    </row>
    <row r="110" spans="1:7" ht="16.5" thickBot="1">
      <c r="A110" s="15" t="s">
        <v>41</v>
      </c>
      <c r="B110" s="124" t="s">
        <v>146</v>
      </c>
      <c r="C110" s="121"/>
    </row>
    <row r="111" spans="1:7" ht="16.5" thickBot="1">
      <c r="A111" s="15" t="s">
        <v>42</v>
      </c>
      <c r="B111" s="124" t="s">
        <v>146</v>
      </c>
      <c r="C111" s="121"/>
    </row>
    <row r="112" spans="1:7" ht="16.5" thickBot="1">
      <c r="A112" s="161" t="s">
        <v>64</v>
      </c>
      <c r="B112" s="162"/>
      <c r="C112" s="23">
        <f>SUM(C108:C111)</f>
        <v>176.27208333333334</v>
      </c>
    </row>
    <row r="115" spans="1:4">
      <c r="A115" s="163" t="s">
        <v>94</v>
      </c>
      <c r="B115" s="163"/>
      <c r="C115" s="163"/>
    </row>
    <row r="116" spans="1:4" ht="16.5" thickBot="1"/>
    <row r="117" spans="1:4" ht="16.5" thickBot="1">
      <c r="A117" s="13">
        <v>6</v>
      </c>
      <c r="B117" s="19" t="s">
        <v>23</v>
      </c>
      <c r="C117" s="55" t="s">
        <v>57</v>
      </c>
      <c r="D117" s="55" t="s">
        <v>37</v>
      </c>
    </row>
    <row r="118" spans="1:4" ht="16.5" thickBot="1">
      <c r="A118" s="15" t="s">
        <v>38</v>
      </c>
      <c r="B118" s="43" t="s">
        <v>24</v>
      </c>
      <c r="C118" s="120">
        <f>'Posto 12x36 diurno'!C114</f>
        <v>0.1</v>
      </c>
      <c r="D118" s="45">
        <f>C118*C137</f>
        <v>592.9772907865663</v>
      </c>
    </row>
    <row r="119" spans="1:4" ht="16.5" thickBot="1">
      <c r="A119" s="15" t="s">
        <v>40</v>
      </c>
      <c r="B119" s="43" t="s">
        <v>26</v>
      </c>
      <c r="C119" s="120">
        <f>C118</f>
        <v>0.1</v>
      </c>
      <c r="D119" s="45">
        <f>C119*(C137+D118)</f>
        <v>652.27501986522293</v>
      </c>
    </row>
    <row r="120" spans="1:4" ht="16.5" thickBot="1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5" thickBot="1">
      <c r="A121" s="15"/>
      <c r="B121" s="43" t="s">
        <v>106</v>
      </c>
      <c r="C121" s="44">
        <f>C122+C123</f>
        <v>3.6499999999999998E-2</v>
      </c>
      <c r="D121" s="45">
        <f>C121*(C$137+D$118+D$119)</f>
        <v>261.88842047588702</v>
      </c>
    </row>
    <row r="122" spans="1:4" ht="16.5" thickBot="1">
      <c r="A122" s="15"/>
      <c r="B122" s="16" t="s">
        <v>104</v>
      </c>
      <c r="C122" s="17">
        <v>0.03</v>
      </c>
      <c r="D122" s="23">
        <f>C122*(C$137+D$118+D$119)</f>
        <v>215.25075655552357</v>
      </c>
    </row>
    <row r="123" spans="1:4" ht="16.5" thickBot="1">
      <c r="A123" s="15"/>
      <c r="B123" s="16" t="s">
        <v>105</v>
      </c>
      <c r="C123" s="17">
        <v>6.4999999999999997E-3</v>
      </c>
      <c r="D123" s="23">
        <f>C123*(C$137+D$118+D$119)</f>
        <v>46.637663920363437</v>
      </c>
    </row>
    <row r="124" spans="1:4" ht="16.5" thickBot="1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5" thickBot="1">
      <c r="A125" s="15"/>
      <c r="B125" s="43" t="s">
        <v>108</v>
      </c>
      <c r="C125" s="44">
        <v>0.02</v>
      </c>
      <c r="D125" s="45">
        <f>C125*(C$137+D$118+D$119)</f>
        <v>143.50050437034903</v>
      </c>
    </row>
    <row r="126" spans="1:4" ht="16.5" thickBot="1">
      <c r="A126" s="176" t="s">
        <v>64</v>
      </c>
      <c r="B126" s="177"/>
      <c r="C126" s="44">
        <f>C118+C119+C121+C124+C125</f>
        <v>0.25650000000000001</v>
      </c>
      <c r="D126" s="45">
        <f>D118+D119+D121+D124+D125</f>
        <v>1650.6412354980253</v>
      </c>
    </row>
    <row r="129" spans="1:3">
      <c r="A129" s="163" t="s">
        <v>95</v>
      </c>
      <c r="B129" s="163"/>
      <c r="C129" s="163"/>
    </row>
    <row r="130" spans="1:3" ht="16.5" thickBot="1"/>
    <row r="131" spans="1:3" ht="16.5" thickBot="1">
      <c r="A131" s="13"/>
      <c r="B131" s="55" t="s">
        <v>96</v>
      </c>
      <c r="C131" s="55" t="s">
        <v>37</v>
      </c>
    </row>
    <row r="132" spans="1:3" ht="16.5" thickBot="1">
      <c r="A132" s="21" t="s">
        <v>38</v>
      </c>
      <c r="B132" s="16" t="s">
        <v>35</v>
      </c>
      <c r="C132" s="42">
        <f>C16</f>
        <v>2589.5906015389096</v>
      </c>
    </row>
    <row r="133" spans="1:3" ht="16.5" thickBot="1">
      <c r="A133" s="21" t="s">
        <v>40</v>
      </c>
      <c r="B133" s="16" t="s">
        <v>48</v>
      </c>
      <c r="C133" s="42">
        <f>C60</f>
        <v>2686.6574377018569</v>
      </c>
    </row>
    <row r="134" spans="1:3" ht="16.5" thickBot="1">
      <c r="A134" s="21" t="s">
        <v>41</v>
      </c>
      <c r="B134" s="16" t="s">
        <v>71</v>
      </c>
      <c r="C134" s="42">
        <f>D72</f>
        <v>184.05566992249831</v>
      </c>
    </row>
    <row r="135" spans="1:3" ht="16.5" thickBot="1">
      <c r="A135" s="21" t="s">
        <v>42</v>
      </c>
      <c r="B135" s="16" t="s">
        <v>79</v>
      </c>
      <c r="C135" s="42">
        <f>C102</f>
        <v>293.19711536906431</v>
      </c>
    </row>
    <row r="136" spans="1:3" ht="16.5" thickBot="1">
      <c r="A136" s="21" t="s">
        <v>43</v>
      </c>
      <c r="B136" s="16" t="s">
        <v>91</v>
      </c>
      <c r="C136" s="42">
        <f>C112</f>
        <v>176.27208333333334</v>
      </c>
    </row>
    <row r="137" spans="1:3" ht="16.5" thickBot="1">
      <c r="A137" s="161" t="s">
        <v>97</v>
      </c>
      <c r="B137" s="162"/>
      <c r="C137" s="42">
        <f>SUM(C132:C136)</f>
        <v>5929.772907865663</v>
      </c>
    </row>
    <row r="138" spans="1:3" ht="16.5" thickBot="1">
      <c r="A138" s="21" t="s">
        <v>45</v>
      </c>
      <c r="B138" s="16" t="s">
        <v>98</v>
      </c>
      <c r="C138" s="42">
        <f>D126</f>
        <v>1650.6412354980253</v>
      </c>
    </row>
    <row r="139" spans="1:3">
      <c r="A139" s="174" t="s">
        <v>99</v>
      </c>
      <c r="B139" s="175"/>
      <c r="C139" s="49">
        <f>C137+C138</f>
        <v>7580.4141433636887</v>
      </c>
    </row>
    <row r="140" spans="1:3">
      <c r="A140" s="171" t="s">
        <v>118</v>
      </c>
      <c r="B140" s="172"/>
      <c r="C140" s="51">
        <v>2</v>
      </c>
    </row>
    <row r="141" spans="1:3" ht="16.5" thickBot="1">
      <c r="A141" s="173" t="s">
        <v>119</v>
      </c>
      <c r="B141" s="173"/>
      <c r="C141" s="50">
        <f>C139*C140</f>
        <v>15160.828286727377</v>
      </c>
    </row>
  </sheetData>
  <mergeCells count="35">
    <mergeCell ref="B6:C6"/>
    <mergeCell ref="A1:D1"/>
    <mergeCell ref="A2:D2"/>
    <mergeCell ref="A3:D3"/>
    <mergeCell ref="B4:C4"/>
    <mergeCell ref="B5:C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129:C129"/>
    <mergeCell ref="A137:B137"/>
    <mergeCell ref="A139:B139"/>
    <mergeCell ref="A140:B140"/>
    <mergeCell ref="A141:B14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3" max="3" man="1"/>
    <brk id="96" max="3" man="1"/>
  </rowBreaks>
  <colBreaks count="1" manualBreakCount="1">
    <brk id="4" max="1048575" man="1"/>
  </colBreaks>
  <ignoredErrors>
    <ignoredError sqref="C13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6</vt:i4>
      </vt:variant>
    </vt:vector>
  </HeadingPairs>
  <TitlesOfParts>
    <vt:vector size="16" baseType="lpstr">
      <vt:lpstr>Resumo postos</vt:lpstr>
      <vt:lpstr>Posto 12x36 diurno</vt:lpstr>
      <vt:lpstr>Posto 12x36 noturno</vt:lpstr>
      <vt:lpstr>Planilha de Apoio - P 12 x 36</vt:lpstr>
      <vt:lpstr>ITQ Seg Sex - 12 H</vt:lpstr>
      <vt:lpstr>P Apoio - ITQ Seg Sex</vt:lpstr>
      <vt:lpstr>PEN Seg Sáb</vt:lpstr>
      <vt:lpstr>Planilha de Apoio PEN</vt:lpstr>
      <vt:lpstr>TAT - Seg Sab</vt:lpstr>
      <vt:lpstr>Planlha de Apoio TAT </vt:lpstr>
      <vt:lpstr>'ITQ Seg Sex - 12 H'!Area_de_impressao</vt:lpstr>
      <vt:lpstr>'PEN Seg Sáb'!Area_de_impressao</vt:lpstr>
      <vt:lpstr>'Planilha de Apoio PEN'!Area_de_impressao</vt:lpstr>
      <vt:lpstr>'Posto 12x36 diurno'!Area_de_impressao</vt:lpstr>
      <vt:lpstr>'Posto 12x36 noturno'!Area_de_impressao</vt:lpstr>
      <vt:lpstr>'TAT - Seg Sab'!Area_de_impressao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2022-01-18T21:19:00Z</cp:lastPrinted>
  <dcterms:created xsi:type="dcterms:W3CDTF">2018-01-23T19:35:16Z</dcterms:created>
  <dcterms:modified xsi:type="dcterms:W3CDTF">2022-02-08T12:21:40Z</dcterms:modified>
</cp:coreProperties>
</file>