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" sheetId="3" r:id="rId2"/>
    <sheet name="Posto 12x36 noturno" sheetId="10" r:id="rId3"/>
    <sheet name="Planilha de Apoio - P 12 x 36" sheetId="4" r:id="rId4"/>
    <sheet name="FCO - Seg Sab" sheetId="14" r:id="rId5"/>
    <sheet name="Planlha de Apoio FCO" sheetId="20" r:id="rId6"/>
    <sheet name="SCI - Seg Sab" sheetId="21" r:id="rId7"/>
    <sheet name="Planlha de Apoio SCI" sheetId="22" r:id="rId8"/>
    <sheet name="TIT - Seg Sab" sheetId="23" r:id="rId9"/>
    <sheet name="Planlha de Apoio TIT" sheetId="24" r:id="rId10"/>
  </sheets>
  <definedNames>
    <definedName name="_xlnm.Print_Area" localSheetId="4">'FCO - Seg Sab'!$A$1:$D$141</definedName>
    <definedName name="_xlnm.Print_Area" localSheetId="1">'Posto 12x36 diurno'!$A$1:$D$137</definedName>
    <definedName name="_xlnm.Print_Area" localSheetId="2">'Posto 12x36 noturno'!$A$1:$D$139</definedName>
    <definedName name="_xlnm.Print_Area" localSheetId="6">'SCI - Seg Sab'!$A$1:$D$141</definedName>
    <definedName name="_xlnm.Print_Area" localSheetId="8">'TIT - Seg Sab'!$A$1:$D$142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23" l="1"/>
  <c r="C51" i="21"/>
  <c r="C51" i="14"/>
  <c r="C107" i="10"/>
  <c r="C106" i="10"/>
  <c r="C49" i="10"/>
  <c r="C47" i="3"/>
  <c r="D42" i="24"/>
  <c r="D41" i="24"/>
  <c r="D40" i="24"/>
  <c r="D39" i="24"/>
  <c r="D38" i="24"/>
  <c r="D37" i="24"/>
  <c r="C33" i="24"/>
  <c r="D33" i="24" s="1"/>
  <c r="C32" i="24"/>
  <c r="D32" i="24" s="1"/>
  <c r="C31" i="24"/>
  <c r="D31" i="24" s="1"/>
  <c r="C30" i="24"/>
  <c r="D30" i="24" s="1"/>
  <c r="C29" i="24"/>
  <c r="D29" i="24" s="1"/>
  <c r="D25" i="24"/>
  <c r="D20" i="24"/>
  <c r="D19" i="24"/>
  <c r="A17" i="24"/>
  <c r="E10" i="24"/>
  <c r="C14" i="24" s="1"/>
  <c r="E6" i="24"/>
  <c r="B14" i="24" s="1"/>
  <c r="D14" i="24" s="1"/>
  <c r="C11" i="23"/>
  <c r="C122" i="23"/>
  <c r="C119" i="23"/>
  <c r="C120" i="23" s="1"/>
  <c r="C82" i="23"/>
  <c r="C88" i="23" s="1"/>
  <c r="C68" i="23"/>
  <c r="C35" i="23"/>
  <c r="C41" i="23" s="1"/>
  <c r="C27" i="23"/>
  <c r="D14" i="23"/>
  <c r="D12" i="23"/>
  <c r="C12" i="23"/>
  <c r="D10" i="23" s="1"/>
  <c r="C49" i="21"/>
  <c r="D42" i="22"/>
  <c r="D41" i="22"/>
  <c r="D40" i="22"/>
  <c r="D39" i="22"/>
  <c r="B46" i="22" s="1"/>
  <c r="C46" i="22" s="1"/>
  <c r="C108" i="21" s="1"/>
  <c r="D38" i="22"/>
  <c r="D37" i="22"/>
  <c r="C33" i="22"/>
  <c r="D33" i="22" s="1"/>
  <c r="C32" i="22"/>
  <c r="D32" i="22" s="1"/>
  <c r="C31" i="22"/>
  <c r="D31" i="22" s="1"/>
  <c r="C30" i="22"/>
  <c r="D30" i="22" s="1"/>
  <c r="C29" i="22"/>
  <c r="D29" i="22" s="1"/>
  <c r="D34" i="22" s="1"/>
  <c r="C109" i="21" s="1"/>
  <c r="D25" i="22"/>
  <c r="D20" i="22"/>
  <c r="D21" i="22" s="1"/>
  <c r="C47" i="21" s="1"/>
  <c r="D19" i="22"/>
  <c r="A17" i="22"/>
  <c r="E10" i="22"/>
  <c r="C14" i="22" s="1"/>
  <c r="E6" i="22"/>
  <c r="B14" i="22" s="1"/>
  <c r="D14" i="22" s="1"/>
  <c r="C46" i="21" s="1"/>
  <c r="D13" i="21"/>
  <c r="C121" i="21"/>
  <c r="C118" i="21"/>
  <c r="C119" i="21" s="1"/>
  <c r="F92" i="21"/>
  <c r="F93" i="21" s="1"/>
  <c r="F94" i="21" s="1"/>
  <c r="F95" i="21" s="1"/>
  <c r="C93" i="21" s="1"/>
  <c r="C94" i="21" s="1"/>
  <c r="C101" i="21" s="1"/>
  <c r="C81" i="21"/>
  <c r="C87" i="21" s="1"/>
  <c r="C67" i="21"/>
  <c r="C34" i="21"/>
  <c r="C40" i="21" s="1"/>
  <c r="C26" i="21"/>
  <c r="D11" i="21"/>
  <c r="C11" i="21"/>
  <c r="D10" i="21"/>
  <c r="E10" i="21" s="1"/>
  <c r="E11" i="21" s="1"/>
  <c r="E12" i="21" s="1"/>
  <c r="C13" i="21" s="1"/>
  <c r="D42" i="20"/>
  <c r="D41" i="20"/>
  <c r="D40" i="20"/>
  <c r="D39" i="20"/>
  <c r="D38" i="20"/>
  <c r="D37" i="20"/>
  <c r="C33" i="20"/>
  <c r="D33" i="20" s="1"/>
  <c r="C32" i="20"/>
  <c r="D32" i="20" s="1"/>
  <c r="C31" i="20"/>
  <c r="D31" i="20" s="1"/>
  <c r="C30" i="20"/>
  <c r="D30" i="20" s="1"/>
  <c r="D29" i="20"/>
  <c r="C29" i="20"/>
  <c r="D25" i="20"/>
  <c r="C49" i="14" s="1"/>
  <c r="D20" i="20"/>
  <c r="D19" i="20"/>
  <c r="D21" i="20" s="1"/>
  <c r="C47" i="14" s="1"/>
  <c r="A17" i="20"/>
  <c r="E10" i="20"/>
  <c r="C14" i="20" s="1"/>
  <c r="E6" i="20"/>
  <c r="B14" i="20" s="1"/>
  <c r="D14" i="20" s="1"/>
  <c r="D13" i="14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C47" i="23" l="1"/>
  <c r="C46" i="14"/>
  <c r="C48" i="23"/>
  <c r="C50" i="23"/>
  <c r="F93" i="23"/>
  <c r="F94" i="23" s="1"/>
  <c r="F95" i="23" s="1"/>
  <c r="F96" i="23" s="1"/>
  <c r="C94" i="23" s="1"/>
  <c r="C95" i="23" s="1"/>
  <c r="C102" i="23" s="1"/>
  <c r="C12" i="21"/>
  <c r="D21" i="24"/>
  <c r="B46" i="24"/>
  <c r="C46" i="24" s="1"/>
  <c r="B46" i="20"/>
  <c r="C46" i="20" s="1"/>
  <c r="D34" i="24"/>
  <c r="E41" i="23"/>
  <c r="C71" i="23"/>
  <c r="E10" i="23"/>
  <c r="E14" i="23" s="1"/>
  <c r="C127" i="23"/>
  <c r="C112" i="21"/>
  <c r="C136" i="21" s="1"/>
  <c r="C59" i="21"/>
  <c r="E40" i="21"/>
  <c r="C70" i="21"/>
  <c r="E13" i="21"/>
  <c r="C14" i="21" s="1"/>
  <c r="C126" i="21"/>
  <c r="D34" i="20"/>
  <c r="D34" i="4"/>
  <c r="C105" i="3" s="1"/>
  <c r="D14" i="4"/>
  <c r="C42" i="3" s="1"/>
  <c r="D21" i="4"/>
  <c r="C43" i="3" s="1"/>
  <c r="B46" i="4"/>
  <c r="C46" i="4" s="1"/>
  <c r="C109" i="14" l="1"/>
  <c r="C110" i="23"/>
  <c r="C108" i="14"/>
  <c r="C109" i="23"/>
  <c r="C113" i="23" s="1"/>
  <c r="C137" i="23" s="1"/>
  <c r="C60" i="23"/>
  <c r="C73" i="23"/>
  <c r="C89" i="23" s="1"/>
  <c r="E12" i="23"/>
  <c r="C15" i="23"/>
  <c r="C16" i="23" s="1"/>
  <c r="C15" i="21"/>
  <c r="C16" i="21"/>
  <c r="C72" i="21"/>
  <c r="C88" i="21" s="1"/>
  <c r="C104" i="3"/>
  <c r="C34" i="14"/>
  <c r="C118" i="14"/>
  <c r="C116" i="10"/>
  <c r="D11" i="14"/>
  <c r="D12" i="10"/>
  <c r="E13" i="23" l="1"/>
  <c r="C14" i="23" s="1"/>
  <c r="C13" i="23"/>
  <c r="D87" i="21"/>
  <c r="C100" i="21" s="1"/>
  <c r="C102" i="21" s="1"/>
  <c r="C135" i="21" s="1"/>
  <c r="D84" i="21"/>
  <c r="D67" i="21"/>
  <c r="D85" i="21"/>
  <c r="D81" i="21"/>
  <c r="D71" i="21"/>
  <c r="D68" i="21"/>
  <c r="D26" i="21"/>
  <c r="D69" i="21"/>
  <c r="D86" i="21"/>
  <c r="D82" i="21"/>
  <c r="D66" i="21"/>
  <c r="D24" i="21"/>
  <c r="C132" i="21"/>
  <c r="D83" i="21"/>
  <c r="D25" i="21"/>
  <c r="D70" i="21"/>
  <c r="C47" i="10"/>
  <c r="C17" i="23" l="1"/>
  <c r="D88" i="23"/>
  <c r="C101" i="23" s="1"/>
  <c r="C103" i="23" s="1"/>
  <c r="C136" i="23" s="1"/>
  <c r="D85" i="23"/>
  <c r="D68" i="23"/>
  <c r="D86" i="23"/>
  <c r="D82" i="23"/>
  <c r="D72" i="23"/>
  <c r="D69" i="23"/>
  <c r="D27" i="23"/>
  <c r="D67" i="23"/>
  <c r="D87" i="23"/>
  <c r="D83" i="23"/>
  <c r="D70" i="23"/>
  <c r="D25" i="23"/>
  <c r="C133" i="23"/>
  <c r="D84" i="23"/>
  <c r="D26" i="23"/>
  <c r="D71" i="23"/>
  <c r="D40" i="21"/>
  <c r="C58" i="21" s="1"/>
  <c r="D37" i="21"/>
  <c r="D38" i="21"/>
  <c r="D34" i="21"/>
  <c r="C57" i="21"/>
  <c r="C60" i="21" s="1"/>
  <c r="D39" i="21"/>
  <c r="D35" i="21"/>
  <c r="D32" i="21"/>
  <c r="D36" i="21"/>
  <c r="D33" i="21"/>
  <c r="D72" i="21"/>
  <c r="C134" i="21" s="1"/>
  <c r="C45" i="10"/>
  <c r="C44" i="10"/>
  <c r="D41" i="23" l="1"/>
  <c r="C59" i="23" s="1"/>
  <c r="D38" i="23"/>
  <c r="D39" i="23"/>
  <c r="D35" i="23"/>
  <c r="D40" i="23"/>
  <c r="D33" i="23"/>
  <c r="C58" i="23"/>
  <c r="D36" i="23"/>
  <c r="D37" i="23"/>
  <c r="D34" i="23"/>
  <c r="D73" i="23"/>
  <c r="C135" i="23" s="1"/>
  <c r="C133" i="21"/>
  <c r="C137" i="21" s="1"/>
  <c r="D120" i="21"/>
  <c r="C61" i="23" l="1"/>
  <c r="D118" i="21"/>
  <c r="D119" i="21" s="1"/>
  <c r="D121" i="21" s="1"/>
  <c r="C134" i="23" l="1"/>
  <c r="C138" i="23" s="1"/>
  <c r="D121" i="23"/>
  <c r="D125" i="21"/>
  <c r="D123" i="21"/>
  <c r="D124" i="21"/>
  <c r="D122" i="21"/>
  <c r="C121" i="14"/>
  <c r="C119" i="14"/>
  <c r="C87" i="14"/>
  <c r="C81" i="14"/>
  <c r="C67" i="14"/>
  <c r="C40" i="14"/>
  <c r="C26" i="14"/>
  <c r="C11" i="14"/>
  <c r="C63" i="3"/>
  <c r="C77" i="3"/>
  <c r="D119" i="23" l="1"/>
  <c r="D126" i="21"/>
  <c r="C138" i="21" s="1"/>
  <c r="C139" i="21" s="1"/>
  <c r="C141" i="21" s="1"/>
  <c r="F17" i="11" s="1"/>
  <c r="F92" i="14"/>
  <c r="F93" i="14" s="1"/>
  <c r="F94" i="14" s="1"/>
  <c r="F95" i="14" s="1"/>
  <c r="C93" i="14" s="1"/>
  <c r="C94" i="14" s="1"/>
  <c r="C101" i="14" s="1"/>
  <c r="D10" i="14"/>
  <c r="E10" i="14" s="1"/>
  <c r="E40" i="14"/>
  <c r="C126" i="14"/>
  <c r="C70" i="14"/>
  <c r="C64" i="10"/>
  <c r="C66" i="10"/>
  <c r="C67" i="10"/>
  <c r="C69" i="10"/>
  <c r="D120" i="23" l="1"/>
  <c r="D125" i="23" s="1"/>
  <c r="E11" i="14"/>
  <c r="E13" i="14"/>
  <c r="C14" i="14" s="1"/>
  <c r="C15" i="14" s="1"/>
  <c r="C59" i="14"/>
  <c r="C72" i="14"/>
  <c r="C88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D122" i="23" l="1"/>
  <c r="D123" i="23"/>
  <c r="D124" i="23"/>
  <c r="D126" i="23"/>
  <c r="C112" i="14"/>
  <c r="C136" i="14" s="1"/>
  <c r="E12" i="14"/>
  <c r="C13" i="14" s="1"/>
  <c r="C12" i="14"/>
  <c r="C117" i="10"/>
  <c r="C85" i="10"/>
  <c r="C119" i="10"/>
  <c r="C38" i="10"/>
  <c r="C11" i="10"/>
  <c r="C16" i="14" l="1"/>
  <c r="D127" i="23"/>
  <c r="C139" i="23" s="1"/>
  <c r="C140" i="23" s="1"/>
  <c r="C142" i="23" s="1"/>
  <c r="F24" i="11" s="1"/>
  <c r="E90" i="10"/>
  <c r="E93" i="10" s="1"/>
  <c r="E94" i="10" s="1"/>
  <c r="E95" i="10" s="1"/>
  <c r="D10" i="10"/>
  <c r="E10" i="10" s="1"/>
  <c r="E11" i="10" s="1"/>
  <c r="C124" i="10"/>
  <c r="D25" i="14" l="1"/>
  <c r="D68" i="14"/>
  <c r="D82" i="14"/>
  <c r="D83" i="14"/>
  <c r="D87" i="14"/>
  <c r="C100" i="14" s="1"/>
  <c r="C102" i="14" s="1"/>
  <c r="C135" i="14" s="1"/>
  <c r="D85" i="14"/>
  <c r="D24" i="14"/>
  <c r="D70" i="14"/>
  <c r="D67" i="14"/>
  <c r="D71" i="14"/>
  <c r="D86" i="14"/>
  <c r="D26" i="14"/>
  <c r="D84" i="14"/>
  <c r="D81" i="14"/>
  <c r="C132" i="14"/>
  <c r="D66" i="14"/>
  <c r="D69" i="14"/>
  <c r="C92" i="10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G17" i="11" l="1"/>
  <c r="C89" i="3"/>
  <c r="C90" i="3" s="1"/>
  <c r="D37" i="14"/>
  <c r="D34" i="14"/>
  <c r="D35" i="14"/>
  <c r="D40" i="14"/>
  <c r="C58" i="14" s="1"/>
  <c r="D38" i="14"/>
  <c r="D39" i="14"/>
  <c r="D32" i="14"/>
  <c r="C57" i="14"/>
  <c r="D33" i="14"/>
  <c r="D36" i="14"/>
  <c r="D72" i="14"/>
  <c r="C134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60" i="14" l="1"/>
  <c r="C133" i="14" s="1"/>
  <c r="C137" i="14" s="1"/>
  <c r="D120" i="14"/>
  <c r="D118" i="14" l="1"/>
  <c r="D119" i="14" l="1"/>
  <c r="C108" i="3"/>
  <c r="C132" i="3" s="1"/>
  <c r="D121" i="14" l="1"/>
  <c r="D123" i="14"/>
  <c r="D125" i="14"/>
  <c r="D124" i="14"/>
  <c r="D122" i="14"/>
  <c r="C110" i="10"/>
  <c r="C134" i="10" s="1"/>
  <c r="C117" i="3"/>
  <c r="C122" i="3" s="1"/>
  <c r="C97" i="3"/>
  <c r="C65" i="10"/>
  <c r="C36" i="3"/>
  <c r="C66" i="3" s="1"/>
  <c r="D126" i="14" l="1"/>
  <c r="C138" i="14" s="1"/>
  <c r="C139" i="14" s="1"/>
  <c r="C141" i="14" s="1"/>
  <c r="C68" i="3"/>
  <c r="C68" i="10"/>
  <c r="D68" i="10" s="1"/>
  <c r="D65" i="10"/>
  <c r="G24" i="11" l="1"/>
  <c r="F10" i="11"/>
  <c r="G10" i="11" s="1"/>
  <c r="D70" i="10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F9" i="11" l="1"/>
  <c r="G9" i="11" s="1"/>
  <c r="G11" i="11" s="1"/>
  <c r="F23" i="11"/>
  <c r="G23" i="11" s="1"/>
  <c r="G25" i="11" s="1"/>
  <c r="G26" i="11" s="1"/>
  <c r="G27" i="11" s="1"/>
  <c r="F16" i="11"/>
  <c r="G16" i="11" s="1"/>
  <c r="G18" i="11" s="1"/>
  <c r="G19" i="11" s="1"/>
  <c r="G20" i="11" s="1"/>
  <c r="F30" i="11"/>
  <c r="G30" i="11" s="1"/>
  <c r="G31" i="11" s="1"/>
  <c r="G32" i="11" s="1"/>
  <c r="G33" i="11" s="1"/>
  <c r="G12" i="11" l="1"/>
  <c r="G13" i="11" s="1"/>
  <c r="G37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<sst xmlns="http://schemas.openxmlformats.org/spreadsheetml/2006/main" count="1164" uniqueCount="179">
  <si>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</si>
  <si>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</si>
  <si>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</si>
  <si>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</si>
  <si>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</si>
  <si>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</si>
  <si>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</si>
  <si>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</si>
  <si>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</si>
  <si>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</si>
  <si>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</si>
  <si>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</si>
  <si>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</si>
  <si>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</si>
  <si>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</si>
  <si>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</si>
  <si>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</si>
  <si>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</si>
  <si>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</si>
  <si>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</si>
  <si>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</si>
  <si>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</si>
  <si>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</si>
  <si>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</si>
  <si>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</si>
  <si>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</si>
  <si>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</si>
  <si>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</si>
  <si>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</si>
  <si>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</si>
  <si>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</si>
  <si>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</si>
  <si>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</si>
  <si>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</si>
  <si>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</si>
  <si>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</si>
  <si>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</si>
  <si>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</si>
  <si>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</si>
  <si>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</si>
  <si>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</si>
  <si>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</si>
  <si>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</si>
  <si>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</si>
  <si>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</si>
  <si>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</si>
  <si>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</si>
  <si>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</si>
  <si>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</si>
  <si>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</si>
  <si>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</si>
  <si>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</si>
  <si>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</si>
  <si>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</si>
  <si>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</si>
  <si>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</si>
  <si>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</si>
  <si>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</si>
  <si>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</si>
  <si>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</si>
  <si>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</si>
  <si>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</si>
  <si>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</si>
  <si>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</si>
  <si>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</si>
  <si>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</si>
  <si>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</si>
  <si>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</si>
  <si>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</si>
  <si>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</si>
  <si>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</si>
  <si>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</si>
  <si>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</si>
  <si>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</si>
  <si>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</si>
  <si>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</si>
  <si>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</si>
  <si>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</si>
  <si>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</si>
  <si>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</si>
  <si>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</si>
  <si>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</si>
  <si>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</si>
  <si>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</si>
  <si>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</si>
  <si>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</si>
  <si>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</si>
  <si>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</si>
  <si>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</si>
  <si>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</si>
  <si>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</si>
  <si>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</si>
  <si>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</si>
  <si>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</si>
  <si>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</si>
  <si>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</si>
  <si>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</si>
  <si>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</si>
  <si>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</si>
  <si>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</si>
  <si>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</si>
  <si>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</si>
  <si>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</si>
  <si>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</si>
  <si>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</si>
  <si>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</si>
  <si>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</si>
  <si>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</si>
  <si>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</si>
  <si>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</si>
  <si>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</si>
  <si>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</si>
  <si>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</si>
  <si>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</si>
  <si>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</si>
  <si>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</si>
  <si>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</si>
  <si>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</si>
  <si>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</si>
  <si>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</si>
  <si>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</si>
  <si>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</si>
  <si>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</si>
  <si>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</si>
  <si>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</si>
  <si>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</si>
  <si>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</si>
  <si>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</si>
  <si>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</si>
  <si>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</si>
  <si>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</si>
  <si>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</si>
  <si>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</si>
  <si>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</si>
  <si>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</si>
  <si>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</si>
  <si>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</si>
  <si>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</si>
  <si>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</si>
  <si>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</si>
  <si>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</si>
  <si>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</si>
  <si>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</si>
  <si>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</si>
  <si>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</si>
  <si>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</si>
  <si>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</si>
  <si>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</si>
  <si>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</si>
  <si>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</si>
  <si>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</si>
  <si>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</si>
  <si>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</si>
  <si>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</si>
  <si>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</si>
  <si>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</si>
  <si>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</si>
  <si>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</si>
  <si>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</si>
  <si>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</si>
  <si>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</si>
  <si>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</si>
  <si>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</si>
  <si>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</si>
  <si>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</si>
  <si>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</si>
  <si>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</si>
  <si>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Segunda à Sexta Feira das 7h00 às 23h00 e Sábado das 7h00 às 18h00</t>
  </si>
  <si>
    <t>VIGILANTE DIURNO - POSTO - 16 Horas Seg à Sexta e 11 horas Sábados</t>
  </si>
  <si>
    <t xml:space="preserve">FCO (FRANCISCO MATARAZZO) Avenida Francisco Matarazzo, 249 - São Paulo/SP </t>
  </si>
  <si>
    <t>SCI (LAPA SCIPIÃO) Rua Scipião, 67 - São Paulo/SP</t>
  </si>
  <si>
    <t xml:space="preserve">Seg. à Sexta das 7:00 às 23:00 e Sábados das 7:00 às 17:00 </t>
  </si>
  <si>
    <t>VIGILANTE DIURNO - POSTO - 16 Horas Seg à Sexta e 10 horas Sábados</t>
  </si>
  <si>
    <t>TIT (LAPA TITO) - Rua Tito, 54 - São Paulo/SP</t>
  </si>
  <si>
    <t>Segunda à Sexta Feira das 7h00 às 23h00 e Sábado das 7h00 às 18h00 (Op. Monitoramento)</t>
  </si>
  <si>
    <t>Adicional de Função - Operador CFTV</t>
  </si>
  <si>
    <t>FAU (FAUSTOLO) Rua Faustolo, 1347 - São Paulo/SP</t>
  </si>
  <si>
    <t>Valor Total Mensal (Francisco Matarazzo, Lapa Scipião, Lapa Tito e Faustolo)</t>
  </si>
  <si>
    <t>Lote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</si>
</sst>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41" borderId="0" xfId="0" applyFill="1" applyAlignment="1" applyProtection="1">
      <protection locked="0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4"/>
  <sheetViews>
    <sheetView tabSelected="1" workbookViewId="0">
      <selection activeCell="D3" sqref="D3:G3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32" t="s">
        <v>160</v>
      </c>
      <c r="C2" s="132"/>
      <c r="D2" s="133"/>
      <c r="E2" s="133"/>
      <c r="F2" s="133"/>
      <c r="G2" s="133"/>
    </row>
    <row r="3" spans="2:8" ht="28.5" customHeight="1" x14ac:dyDescent="0.3">
      <c r="B3" s="132" t="s">
        <v>161</v>
      </c>
      <c r="C3" s="132"/>
      <c r="D3" s="133"/>
      <c r="E3" s="133"/>
      <c r="F3" s="133"/>
      <c r="G3" s="133"/>
    </row>
    <row r="4" spans="2:8" ht="28.5" customHeight="1" x14ac:dyDescent="0.3">
      <c r="B4" s="132" t="s">
        <v>162</v>
      </c>
      <c r="C4" s="132"/>
      <c r="D4" s="133"/>
      <c r="E4" s="133"/>
      <c r="F4" s="133"/>
      <c r="G4" s="133"/>
    </row>
    <row r="5" spans="2:8" ht="15" thickBot="1" x14ac:dyDescent="0.35"/>
    <row r="6" spans="2:8" ht="15" thickBot="1" x14ac:dyDescent="0.35">
      <c r="B6" s="134" t="s">
        <v>133</v>
      </c>
      <c r="C6" s="135"/>
      <c r="D6" s="135"/>
      <c r="E6" s="135"/>
      <c r="F6" s="135"/>
      <c r="G6" s="136"/>
      <c r="H6" s="56"/>
    </row>
    <row r="7" spans="2:8" ht="15" thickBot="1" x14ac:dyDescent="0.35">
      <c r="B7" s="134" t="s">
        <v>178</v>
      </c>
      <c r="C7" s="135"/>
      <c r="D7" s="135"/>
      <c r="E7" s="135"/>
      <c r="F7" s="135"/>
      <c r="G7" s="136"/>
      <c r="H7" s="56"/>
    </row>
    <row r="8" spans="2:8" ht="21" thickBot="1" x14ac:dyDescent="0.35">
      <c r="B8" s="137" t="s">
        <v>134</v>
      </c>
      <c r="C8" s="138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139"/>
      <c r="C9" s="147" t="s">
        <v>169</v>
      </c>
      <c r="D9" s="58" t="s">
        <v>139</v>
      </c>
      <c r="E9" s="59">
        <v>1</v>
      </c>
      <c r="F9" s="63">
        <f>'Posto 12x36 diurno'!C137+'Posto 12x36 noturno'!C139</f>
        <v>28550.417085279005</v>
      </c>
      <c r="G9" s="64">
        <f>E9*F9</f>
        <v>28550.417085279005</v>
      </c>
      <c r="H9" s="56"/>
    </row>
    <row r="10" spans="2:8" ht="41.4" thickBot="1" x14ac:dyDescent="0.35">
      <c r="B10" s="140"/>
      <c r="C10" s="148"/>
      <c r="D10" s="58" t="s">
        <v>167</v>
      </c>
      <c r="E10" s="59">
        <v>2</v>
      </c>
      <c r="F10" s="63">
        <f>'FCO - Seg Sab'!C141</f>
        <v>15160.828286727377</v>
      </c>
      <c r="G10" s="64">
        <f>E10*F10</f>
        <v>30321.656573454755</v>
      </c>
      <c r="H10" s="56"/>
    </row>
    <row r="11" spans="2:8" ht="15" thickBot="1" x14ac:dyDescent="0.35">
      <c r="B11" s="140"/>
      <c r="C11" s="137" t="s">
        <v>140</v>
      </c>
      <c r="D11" s="149"/>
      <c r="E11" s="149"/>
      <c r="F11" s="138"/>
      <c r="G11" s="65">
        <f>SUM(G9:G10)</f>
        <v>58872.07365873376</v>
      </c>
      <c r="H11" s="56"/>
    </row>
    <row r="12" spans="2:8" ht="15" thickBot="1" x14ac:dyDescent="0.35">
      <c r="B12" s="140"/>
      <c r="C12" s="142" t="s">
        <v>142</v>
      </c>
      <c r="D12" s="143"/>
      <c r="E12" s="143"/>
      <c r="F12" s="66">
        <v>0.1</v>
      </c>
      <c r="G12" s="67">
        <f>F12*G11</f>
        <v>5887.2073658733761</v>
      </c>
      <c r="H12" s="56"/>
    </row>
    <row r="13" spans="2:8" ht="15" thickBot="1" x14ac:dyDescent="0.35">
      <c r="B13" s="141"/>
      <c r="C13" s="150" t="s">
        <v>141</v>
      </c>
      <c r="D13" s="151"/>
      <c r="E13" s="151"/>
      <c r="F13" s="152"/>
      <c r="G13" s="67">
        <f>G12+G11</f>
        <v>64759.281024607139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137" t="s">
        <v>134</v>
      </c>
      <c r="C15" s="138"/>
      <c r="D15" s="125" t="s">
        <v>135</v>
      </c>
      <c r="E15" s="125" t="s">
        <v>136</v>
      </c>
      <c r="F15" s="125" t="s">
        <v>137</v>
      </c>
      <c r="G15" s="125" t="s">
        <v>138</v>
      </c>
      <c r="H15" s="56"/>
    </row>
    <row r="16" spans="2:8" ht="21" thickBot="1" x14ac:dyDescent="0.35">
      <c r="B16" s="139"/>
      <c r="C16" s="147" t="s">
        <v>170</v>
      </c>
      <c r="D16" s="58" t="s">
        <v>139</v>
      </c>
      <c r="E16" s="59">
        <v>1</v>
      </c>
      <c r="F16" s="63">
        <f>'Posto 12x36 diurno'!C137+'Posto 12x36 noturno'!C139</f>
        <v>28550.417085279005</v>
      </c>
      <c r="G16" s="64">
        <f>E16*F16</f>
        <v>28550.417085279005</v>
      </c>
      <c r="H16" s="56"/>
    </row>
    <row r="17" spans="2:8" ht="41.4" thickBot="1" x14ac:dyDescent="0.35">
      <c r="B17" s="140"/>
      <c r="C17" s="148"/>
      <c r="D17" s="58" t="s">
        <v>171</v>
      </c>
      <c r="E17" s="59">
        <v>1</v>
      </c>
      <c r="F17" s="63">
        <f>'SCI - Seg Sab'!C141</f>
        <v>14740.251084890131</v>
      </c>
      <c r="G17" s="64">
        <f>E17*F17</f>
        <v>14740.251084890131</v>
      </c>
      <c r="H17" s="56"/>
    </row>
    <row r="18" spans="2:8" ht="15" thickBot="1" x14ac:dyDescent="0.35">
      <c r="B18" s="140"/>
      <c r="C18" s="137" t="s">
        <v>140</v>
      </c>
      <c r="D18" s="149"/>
      <c r="E18" s="149"/>
      <c r="F18" s="138"/>
      <c r="G18" s="65">
        <f>SUM(G16:G17)</f>
        <v>43290.668170169134</v>
      </c>
      <c r="H18" s="56"/>
    </row>
    <row r="19" spans="2:8" ht="15" thickBot="1" x14ac:dyDescent="0.35">
      <c r="B19" s="140"/>
      <c r="C19" s="142" t="s">
        <v>142</v>
      </c>
      <c r="D19" s="143"/>
      <c r="E19" s="143"/>
      <c r="F19" s="66">
        <v>0.1</v>
      </c>
      <c r="G19" s="67">
        <f>F19*G18</f>
        <v>4329.0668170169138</v>
      </c>
      <c r="H19" s="56"/>
    </row>
    <row r="20" spans="2:8" ht="15" thickBot="1" x14ac:dyDescent="0.35">
      <c r="B20" s="141"/>
      <c r="C20" s="150" t="s">
        <v>141</v>
      </c>
      <c r="D20" s="151"/>
      <c r="E20" s="151"/>
      <c r="F20" s="152"/>
      <c r="G20" s="67">
        <f>G19+G18</f>
        <v>47619.73498718605</v>
      </c>
      <c r="H20" s="56"/>
    </row>
    <row r="21" spans="2:8" ht="15" thickBot="1" x14ac:dyDescent="0.35">
      <c r="B21" s="128"/>
      <c r="C21" s="129"/>
      <c r="D21" s="129"/>
      <c r="E21" s="129"/>
      <c r="F21" s="129"/>
      <c r="G21" s="130"/>
      <c r="H21" s="56"/>
    </row>
    <row r="22" spans="2:8" ht="21" thickBot="1" x14ac:dyDescent="0.35">
      <c r="B22" s="137" t="s">
        <v>134</v>
      </c>
      <c r="C22" s="138"/>
      <c r="D22" s="125" t="s">
        <v>135</v>
      </c>
      <c r="E22" s="125" t="s">
        <v>136</v>
      </c>
      <c r="F22" s="125" t="s">
        <v>137</v>
      </c>
      <c r="G22" s="125" t="s">
        <v>138</v>
      </c>
      <c r="H22" s="56"/>
    </row>
    <row r="23" spans="2:8" ht="21" thickBot="1" x14ac:dyDescent="0.35">
      <c r="B23" s="139"/>
      <c r="C23" s="147" t="s">
        <v>173</v>
      </c>
      <c r="D23" s="58" t="s">
        <v>139</v>
      </c>
      <c r="E23" s="59">
        <v>1</v>
      </c>
      <c r="F23" s="63">
        <f>'Posto 12x36 diurno'!C137+'Posto 12x36 noturno'!C139</f>
        <v>28550.417085279005</v>
      </c>
      <c r="G23" s="64">
        <f>E23*F23</f>
        <v>28550.417085279005</v>
      </c>
      <c r="H23" s="56"/>
    </row>
    <row r="24" spans="2:8" ht="51.6" thickBot="1" x14ac:dyDescent="0.35">
      <c r="B24" s="140"/>
      <c r="C24" s="148"/>
      <c r="D24" s="58" t="s">
        <v>174</v>
      </c>
      <c r="E24" s="59">
        <v>1</v>
      </c>
      <c r="F24" s="63">
        <f>'TIT - Seg Sab'!C142</f>
        <v>16228.1407106109</v>
      </c>
      <c r="G24" s="64">
        <f>E24*F24</f>
        <v>16228.1407106109</v>
      </c>
      <c r="H24" s="56"/>
    </row>
    <row r="25" spans="2:8" ht="15" thickBot="1" x14ac:dyDescent="0.35">
      <c r="B25" s="140"/>
      <c r="C25" s="137" t="s">
        <v>140</v>
      </c>
      <c r="D25" s="149"/>
      <c r="E25" s="149"/>
      <c r="F25" s="138"/>
      <c r="G25" s="65">
        <f>SUM(G23:G24)</f>
        <v>44778.557795889908</v>
      </c>
      <c r="H25" s="56"/>
    </row>
    <row r="26" spans="2:8" ht="15" thickBot="1" x14ac:dyDescent="0.35">
      <c r="B26" s="140"/>
      <c r="C26" s="142" t="s">
        <v>142</v>
      </c>
      <c r="D26" s="143"/>
      <c r="E26" s="143"/>
      <c r="F26" s="66">
        <v>0.1</v>
      </c>
      <c r="G26" s="67">
        <f>F26*G25</f>
        <v>4477.855779588991</v>
      </c>
      <c r="H26" s="56"/>
    </row>
    <row r="27" spans="2:8" ht="15" thickBot="1" x14ac:dyDescent="0.35">
      <c r="B27" s="141"/>
      <c r="C27" s="150" t="s">
        <v>141</v>
      </c>
      <c r="D27" s="151"/>
      <c r="E27" s="151"/>
      <c r="F27" s="152"/>
      <c r="G27" s="67">
        <f>G26+G25</f>
        <v>49256.413575478902</v>
      </c>
      <c r="H27" s="56"/>
    </row>
    <row r="28" spans="2:8" ht="15" thickBot="1" x14ac:dyDescent="0.35">
      <c r="B28" s="128"/>
      <c r="C28" s="129"/>
      <c r="D28" s="129"/>
      <c r="E28" s="129"/>
      <c r="F28" s="129"/>
      <c r="G28" s="130"/>
      <c r="H28" s="56"/>
    </row>
    <row r="29" spans="2:8" ht="21" thickBot="1" x14ac:dyDescent="0.35">
      <c r="B29" s="137" t="s">
        <v>134</v>
      </c>
      <c r="C29" s="138"/>
      <c r="D29" s="125" t="s">
        <v>135</v>
      </c>
      <c r="E29" s="125" t="s">
        <v>136</v>
      </c>
      <c r="F29" s="125" t="s">
        <v>137</v>
      </c>
      <c r="G29" s="125" t="s">
        <v>138</v>
      </c>
      <c r="H29" s="56"/>
    </row>
    <row r="30" spans="2:8" ht="21" thickBot="1" x14ac:dyDescent="0.35">
      <c r="B30" s="139"/>
      <c r="C30" s="131" t="s">
        <v>176</v>
      </c>
      <c r="D30" s="58" t="s">
        <v>139</v>
      </c>
      <c r="E30" s="59">
        <v>1</v>
      </c>
      <c r="F30" s="63">
        <f>'Posto 12x36 diurno'!C137+'Posto 12x36 noturno'!C139</f>
        <v>28550.417085279005</v>
      </c>
      <c r="G30" s="64">
        <f>E30*F30</f>
        <v>28550.417085279005</v>
      </c>
      <c r="H30" s="56"/>
    </row>
    <row r="31" spans="2:8" ht="15" thickBot="1" x14ac:dyDescent="0.35">
      <c r="B31" s="140"/>
      <c r="C31" s="137" t="s">
        <v>140</v>
      </c>
      <c r="D31" s="149"/>
      <c r="E31" s="149"/>
      <c r="F31" s="138"/>
      <c r="G31" s="65">
        <f>SUM(G30:G30)</f>
        <v>28550.417085279005</v>
      </c>
      <c r="H31" s="56"/>
    </row>
    <row r="32" spans="2:8" ht="15" thickBot="1" x14ac:dyDescent="0.35">
      <c r="B32" s="140"/>
      <c r="C32" s="142" t="s">
        <v>142</v>
      </c>
      <c r="D32" s="143"/>
      <c r="E32" s="143"/>
      <c r="F32" s="66">
        <v>0.1</v>
      </c>
      <c r="G32" s="67">
        <f>F32*G31</f>
        <v>2855.0417085279005</v>
      </c>
      <c r="H32" s="56"/>
    </row>
    <row r="33" spans="2:8" ht="15" thickBot="1" x14ac:dyDescent="0.35">
      <c r="B33" s="141"/>
      <c r="C33" s="150" t="s">
        <v>141</v>
      </c>
      <c r="D33" s="151"/>
      <c r="E33" s="151"/>
      <c r="F33" s="152"/>
      <c r="G33" s="67">
        <f>G32+G31</f>
        <v>31405.458793806905</v>
      </c>
      <c r="H33" s="56"/>
    </row>
    <row r="34" spans="2:8" x14ac:dyDescent="0.3">
      <c r="B34" s="128"/>
      <c r="C34" s="129"/>
      <c r="D34" s="129"/>
      <c r="E34" s="129"/>
      <c r="F34" s="129"/>
      <c r="G34" s="130"/>
      <c r="H34" s="56"/>
    </row>
    <row r="35" spans="2:8" x14ac:dyDescent="0.3">
      <c r="B35" s="60"/>
      <c r="C35" s="61"/>
      <c r="D35" s="61"/>
      <c r="E35" s="61"/>
      <c r="F35" s="61"/>
      <c r="G35" s="62"/>
      <c r="H35" s="56"/>
    </row>
    <row r="36" spans="2:8" ht="15" thickBot="1" x14ac:dyDescent="0.35"/>
    <row r="37" spans="2:8" ht="15.6" thickTop="1" thickBot="1" x14ac:dyDescent="0.35">
      <c r="B37" s="144" t="s">
        <v>177</v>
      </c>
      <c r="C37" s="145"/>
      <c r="D37" s="145"/>
      <c r="E37" s="145"/>
      <c r="F37" s="146"/>
      <c r="G37" s="81">
        <f>G13+G20+G27+G33</f>
        <v>193040.88838107901</v>
      </c>
    </row>
    <row r="38" spans="2:8" ht="15" thickTop="1" x14ac:dyDescent="0.3"/>
    <row r="41" spans="2:8" x14ac:dyDescent="0.3">
      <c r="B41" s="197" t="s">
        <v>163</v>
      </c>
      <c r="C41" s="197"/>
      <c r="D41" s="197"/>
      <c r="E41" s="197"/>
      <c r="F41" s="197"/>
      <c r="G41" s="197"/>
    </row>
    <row r="44" spans="2:8" x14ac:dyDescent="0.3">
      <c r="C44" t="s">
        <v>164</v>
      </c>
    </row>
  </sheetData>
  <sheetProtection password="F668" sheet="1" objects="1" scenarios="1"/>
  <mergeCells count="33">
    <mergeCell ref="B41:G41"/>
    <mergeCell ref="C11:F11"/>
    <mergeCell ref="C13:F13"/>
    <mergeCell ref="B16:B20"/>
    <mergeCell ref="C16:C17"/>
    <mergeCell ref="C18:F18"/>
    <mergeCell ref="C19:E19"/>
    <mergeCell ref="C20:F20"/>
    <mergeCell ref="B22:C22"/>
    <mergeCell ref="B23:B27"/>
    <mergeCell ref="C23:C24"/>
    <mergeCell ref="C25:F25"/>
    <mergeCell ref="C26:E26"/>
    <mergeCell ref="C27:F27"/>
    <mergeCell ref="B29:C29"/>
    <mergeCell ref="B30:B33"/>
    <mergeCell ref="B6:G6"/>
    <mergeCell ref="B8:C8"/>
    <mergeCell ref="B9:B13"/>
    <mergeCell ref="C12:E12"/>
    <mergeCell ref="B37:F37"/>
    <mergeCell ref="B7:G7"/>
    <mergeCell ref="C9:C10"/>
    <mergeCell ref="B15:C15"/>
    <mergeCell ref="C31:F31"/>
    <mergeCell ref="C32:E32"/>
    <mergeCell ref="C33:F33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0" workbookViewId="0">
      <selection activeCell="C40" sqref="C40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2" t="s">
        <v>13</v>
      </c>
      <c r="B3" s="183"/>
      <c r="C3" s="183"/>
      <c r="D3" s="183"/>
      <c r="E3" s="184"/>
    </row>
    <row r="4" spans="1:5" ht="16.2" thickBot="1" x14ac:dyDescent="0.35">
      <c r="A4" s="182" t="s">
        <v>153</v>
      </c>
      <c r="B4" s="183"/>
      <c r="C4" s="183"/>
      <c r="D4" s="183"/>
      <c r="E4" s="184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2" t="s">
        <v>17</v>
      </c>
      <c r="B8" s="183"/>
      <c r="C8" s="183"/>
      <c r="D8" s="183"/>
      <c r="E8" s="184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5" t="s">
        <v>159</v>
      </c>
      <c r="B12" s="186"/>
      <c r="C12" s="186"/>
      <c r="D12" s="187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5" t="s">
        <v>19</v>
      </c>
      <c r="B16" s="186"/>
      <c r="C16" s="186"/>
      <c r="D16" s="187"/>
    </row>
    <row r="17" spans="1:5" ht="16.2" thickBot="1" x14ac:dyDescent="0.35">
      <c r="A17" s="185" t="str">
        <f>A4</f>
        <v>Posto Seg Sab</v>
      </c>
      <c r="B17" s="186"/>
      <c r="C17" s="186"/>
      <c r="D17" s="187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88" t="s">
        <v>117</v>
      </c>
      <c r="B20" s="190"/>
      <c r="C20" s="79">
        <v>0.18</v>
      </c>
      <c r="D20" s="99">
        <f>((B19*C19)*C20)</f>
        <v>150.2748</v>
      </c>
    </row>
    <row r="21" spans="1:5" ht="16.2" thickBot="1" x14ac:dyDescent="0.35">
      <c r="A21" s="195" t="s">
        <v>157</v>
      </c>
      <c r="B21" s="196"/>
      <c r="C21" s="196"/>
      <c r="D21" s="113">
        <f>D19-D20</f>
        <v>684.58519999999999</v>
      </c>
    </row>
    <row r="22" spans="1:5" ht="16.5" customHeight="1" x14ac:dyDescent="0.3">
      <c r="A22" s="75"/>
      <c r="B22" s="114"/>
      <c r="C22" s="76"/>
      <c r="D22" s="115"/>
    </row>
    <row r="23" spans="1:5" ht="16.2" thickBot="1" x14ac:dyDescent="0.35">
      <c r="A23" s="191" t="s">
        <v>128</v>
      </c>
      <c r="B23" s="192"/>
      <c r="C23" s="192"/>
      <c r="D23" s="193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4" t="s">
        <v>120</v>
      </c>
      <c r="B26" s="194"/>
      <c r="C26" s="194"/>
      <c r="D26" s="194"/>
    </row>
    <row r="27" spans="1:5" ht="15.6" x14ac:dyDescent="0.3">
      <c r="A27" s="194" t="s">
        <v>126</v>
      </c>
      <c r="B27" s="194"/>
      <c r="C27" s="194"/>
      <c r="D27" s="194"/>
    </row>
    <row r="28" spans="1:5" ht="15.6" x14ac:dyDescent="0.3">
      <c r="A28" s="102" t="s">
        <v>2</v>
      </c>
      <c r="B28" s="102" t="s">
        <v>3</v>
      </c>
      <c r="C28" s="127" t="s">
        <v>113</v>
      </c>
      <c r="D28" s="102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73" t="s">
        <v>5</v>
      </c>
      <c r="B34" s="174"/>
      <c r="C34" s="175"/>
      <c r="D34" s="103">
        <f>SUM(D29:D33)</f>
        <v>72.938749999999999</v>
      </c>
    </row>
    <row r="35" spans="1:4" ht="16.2" thickBot="1" x14ac:dyDescent="0.35">
      <c r="A35" s="176" t="s">
        <v>150</v>
      </c>
      <c r="B35" s="177"/>
      <c r="C35" s="177"/>
      <c r="D35" s="178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79" t="s">
        <v>32</v>
      </c>
      <c r="B43" s="180"/>
      <c r="C43" s="181"/>
      <c r="D43" s="107"/>
    </row>
    <row r="44" spans="1:4" ht="16.2" thickBot="1" x14ac:dyDescent="0.35">
      <c r="A44" s="179" t="s">
        <v>33</v>
      </c>
      <c r="B44" s="180"/>
      <c r="C44" s="181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topLeftCell="A88" workbookViewId="0">
      <selection activeCell="C48" sqref="C4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9" t="s">
        <v>100</v>
      </c>
      <c r="B1" s="159"/>
      <c r="C1" s="159"/>
      <c r="D1" s="159"/>
    </row>
    <row r="2" spans="1:5" ht="22.8" x14ac:dyDescent="0.4">
      <c r="A2" s="159" t="s">
        <v>101</v>
      </c>
      <c r="B2" s="159"/>
      <c r="C2" s="159"/>
      <c r="D2" s="159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63" t="s">
        <v>165</v>
      </c>
      <c r="C4" s="163"/>
    </row>
    <row r="5" spans="1:5" x14ac:dyDescent="0.3">
      <c r="A5" s="32" t="s">
        <v>110</v>
      </c>
      <c r="B5" s="163" t="s">
        <v>143</v>
      </c>
      <c r="C5" s="163"/>
      <c r="E5" s="53"/>
    </row>
    <row r="6" spans="1:5" x14ac:dyDescent="0.3">
      <c r="A6" s="32"/>
      <c r="B6" s="163"/>
      <c r="C6" s="163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7" t="s">
        <v>5</v>
      </c>
      <c r="B12" s="158"/>
      <c r="C12" s="39">
        <f>SUM(C10:C11)</f>
        <v>2399.2280000000001</v>
      </c>
    </row>
    <row r="15" spans="1:5" x14ac:dyDescent="0.3">
      <c r="A15" s="156" t="s">
        <v>48</v>
      </c>
      <c r="B15" s="156"/>
      <c r="C15" s="156"/>
    </row>
    <row r="16" spans="1:5" x14ac:dyDescent="0.3">
      <c r="A16" s="12"/>
    </row>
    <row r="17" spans="1:4" x14ac:dyDescent="0.3">
      <c r="A17" s="153" t="s">
        <v>49</v>
      </c>
      <c r="B17" s="153"/>
      <c r="C17" s="153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4" t="s">
        <v>5</v>
      </c>
      <c r="B22" s="155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62" t="s">
        <v>54</v>
      </c>
      <c r="B25" s="162"/>
      <c r="C25" s="162"/>
      <c r="D25" s="162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4" t="s">
        <v>64</v>
      </c>
      <c r="B36" s="15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53" t="s">
        <v>65</v>
      </c>
      <c r="B39" s="153"/>
      <c r="C39" s="153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157" t="s">
        <v>5</v>
      </c>
      <c r="B47" s="158"/>
      <c r="C47" s="23">
        <f>SUM(C42:C46)</f>
        <v>618.3035440000001</v>
      </c>
    </row>
    <row r="50" spans="1:4" x14ac:dyDescent="0.3">
      <c r="A50" s="153" t="s">
        <v>69</v>
      </c>
      <c r="B50" s="153"/>
      <c r="C50" s="153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54" t="s">
        <v>5</v>
      </c>
      <c r="B56" s="155"/>
      <c r="C56" s="23">
        <f>SUM(C53:C55)</f>
        <v>2171.7614475872006</v>
      </c>
    </row>
    <row r="57" spans="1:4" x14ac:dyDescent="0.3">
      <c r="A57" s="2"/>
    </row>
    <row r="59" spans="1:4" x14ac:dyDescent="0.3">
      <c r="A59" s="156" t="s">
        <v>71</v>
      </c>
      <c r="B59" s="156"/>
      <c r="C59" s="156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4" t="s">
        <v>5</v>
      </c>
      <c r="B68" s="15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56" t="s">
        <v>79</v>
      </c>
      <c r="B71" s="156"/>
      <c r="C71" s="156"/>
    </row>
    <row r="74" spans="1:4" x14ac:dyDescent="0.3">
      <c r="A74" s="153" t="s">
        <v>80</v>
      </c>
      <c r="B74" s="153"/>
      <c r="C74" s="15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154" t="s">
        <v>64</v>
      </c>
      <c r="B83" s="15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3" t="s">
        <v>86</v>
      </c>
      <c r="B86" s="153"/>
      <c r="C86" s="153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54" t="s">
        <v>5</v>
      </c>
      <c r="B90" s="15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53" t="s">
        <v>89</v>
      </c>
      <c r="B93" s="153"/>
      <c r="C93" s="153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54" t="s">
        <v>5</v>
      </c>
      <c r="B98" s="155"/>
      <c r="C98" s="39">
        <f>C96+C97</f>
        <v>281.4052097737374</v>
      </c>
    </row>
    <row r="101" spans="1:3" x14ac:dyDescent="0.3">
      <c r="A101" s="156" t="s">
        <v>91</v>
      </c>
      <c r="B101" s="156"/>
      <c r="C101" s="15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36'!D34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154" t="s">
        <v>64</v>
      </c>
      <c r="B108" s="155"/>
      <c r="C108" s="23">
        <f>SUM(C104:C107)</f>
        <v>176.27208333333334</v>
      </c>
    </row>
    <row r="111" spans="1:3" x14ac:dyDescent="0.3">
      <c r="A111" s="156" t="s">
        <v>94</v>
      </c>
      <c r="B111" s="156"/>
      <c r="C111" s="15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69" t="s">
        <v>64</v>
      </c>
      <c r="B122" s="170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56" t="s">
        <v>95</v>
      </c>
      <c r="B125" s="156"/>
      <c r="C125" s="156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54" t="s">
        <v>97</v>
      </c>
      <c r="B133" s="155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67" t="s">
        <v>99</v>
      </c>
      <c r="B135" s="168"/>
      <c r="C135" s="49">
        <f>C133+C134</f>
        <v>6646.4655293257401</v>
      </c>
    </row>
    <row r="136" spans="1:3" ht="16.5" customHeight="1" x14ac:dyDescent="0.3">
      <c r="A136" s="164" t="s">
        <v>118</v>
      </c>
      <c r="B136" s="165"/>
      <c r="C136" s="51">
        <v>2</v>
      </c>
    </row>
    <row r="137" spans="1:3" ht="16.2" thickBot="1" x14ac:dyDescent="0.35">
      <c r="A137" s="166" t="s">
        <v>119</v>
      </c>
      <c r="B137" s="166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88" workbookViewId="0">
      <selection activeCell="B116" sqref="B11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9" t="s">
        <v>100</v>
      </c>
      <c r="B1" s="159"/>
      <c r="C1" s="159"/>
      <c r="D1" s="159"/>
    </row>
    <row r="2" spans="1:5" ht="22.8" x14ac:dyDescent="0.4">
      <c r="A2" s="159" t="s">
        <v>101</v>
      </c>
      <c r="B2" s="159"/>
      <c r="C2" s="159"/>
      <c r="D2" s="159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71" t="s">
        <v>165</v>
      </c>
      <c r="C4" s="172"/>
    </row>
    <row r="5" spans="1:5" x14ac:dyDescent="0.3">
      <c r="A5" s="32" t="s">
        <v>110</v>
      </c>
      <c r="B5" s="171" t="s">
        <v>151</v>
      </c>
      <c r="C5" s="172"/>
      <c r="E5" s="53"/>
    </row>
    <row r="6" spans="1:5" x14ac:dyDescent="0.3">
      <c r="A6" s="32"/>
      <c r="B6" s="171"/>
      <c r="C6" s="172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57" t="s">
        <v>5</v>
      </c>
      <c r="B14" s="158"/>
      <c r="C14" s="39">
        <f>SUM(C10:C13)</f>
        <v>2830.7836837090913</v>
      </c>
    </row>
    <row r="17" spans="1:4" x14ac:dyDescent="0.3">
      <c r="A17" s="156" t="s">
        <v>48</v>
      </c>
      <c r="B17" s="156"/>
      <c r="C17" s="156"/>
    </row>
    <row r="18" spans="1:4" x14ac:dyDescent="0.3">
      <c r="A18" s="12"/>
    </row>
    <row r="19" spans="1:4" x14ac:dyDescent="0.3">
      <c r="A19" s="153" t="s">
        <v>49</v>
      </c>
      <c r="B19" s="153"/>
      <c r="C19" s="153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diurno'!C21</f>
        <v>0.121</v>
      </c>
      <c r="D23" s="38">
        <f>C$14*C23</f>
        <v>342.52482572880001</v>
      </c>
    </row>
    <row r="24" spans="1:4" ht="16.2" thickBot="1" x14ac:dyDescent="0.35">
      <c r="A24" s="154" t="s">
        <v>5</v>
      </c>
      <c r="B24" s="155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62" t="s">
        <v>54</v>
      </c>
      <c r="B27" s="162"/>
      <c r="C27" s="162"/>
      <c r="D27" s="162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21">
        <f>'Posto 12x36 diurno'!C30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diurno'!C35</f>
        <v>0.08</v>
      </c>
      <c r="D37" s="38">
        <f t="shared" si="0"/>
        <v>272.72902322326865</v>
      </c>
    </row>
    <row r="38" spans="1:4" ht="16.2" thickBot="1" x14ac:dyDescent="0.35">
      <c r="A38" s="154" t="s">
        <v>64</v>
      </c>
      <c r="B38" s="15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53" t="s">
        <v>65</v>
      </c>
      <c r="B41" s="153"/>
      <c r="C41" s="153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57" t="s">
        <v>5</v>
      </c>
      <c r="B49" s="158"/>
      <c r="C49" s="23">
        <f>SUM(C44:C48)</f>
        <v>618.3035440000001</v>
      </c>
    </row>
    <row r="52" spans="1:4" x14ac:dyDescent="0.3">
      <c r="A52" s="153" t="s">
        <v>69</v>
      </c>
      <c r="B52" s="153"/>
      <c r="C52" s="153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54" t="s">
        <v>5</v>
      </c>
      <c r="B58" s="155"/>
      <c r="C58" s="23">
        <f>SUM(C55:C57)</f>
        <v>2451.1861574088034</v>
      </c>
    </row>
    <row r="59" spans="1:4" x14ac:dyDescent="0.3">
      <c r="A59" s="2"/>
    </row>
    <row r="61" spans="1:4" x14ac:dyDescent="0.3">
      <c r="A61" s="156" t="s">
        <v>71</v>
      </c>
      <c r="B61" s="156"/>
      <c r="C61" s="156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diurno'!C67</f>
        <v>3.6400000000000002E-2</v>
      </c>
      <c r="D69" s="23">
        <f t="shared" si="1"/>
        <v>103.04052608701093</v>
      </c>
    </row>
    <row r="70" spans="1:4" ht="16.2" thickBot="1" x14ac:dyDescent="0.35">
      <c r="A70" s="154" t="s">
        <v>5</v>
      </c>
      <c r="B70" s="15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56" t="s">
        <v>79</v>
      </c>
      <c r="B73" s="156"/>
      <c r="C73" s="156"/>
    </row>
    <row r="76" spans="1:4" x14ac:dyDescent="0.3">
      <c r="A76" s="153" t="s">
        <v>80</v>
      </c>
      <c r="B76" s="153"/>
      <c r="C76" s="15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166</v>
      </c>
      <c r="C79" s="37">
        <f>'Posto 12x36 diurno'!C77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diurno'!C82</f>
        <v>0</v>
      </c>
      <c r="D84" s="23">
        <f t="shared" si="2"/>
        <v>0</v>
      </c>
    </row>
    <row r="85" spans="1:5" ht="16.2" thickBot="1" x14ac:dyDescent="0.35">
      <c r="A85" s="154" t="s">
        <v>64</v>
      </c>
      <c r="B85" s="15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53" t="s">
        <v>86</v>
      </c>
      <c r="B88" s="153"/>
      <c r="C88" s="153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54" t="s">
        <v>5</v>
      </c>
      <c r="B92" s="15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53" t="s">
        <v>89</v>
      </c>
      <c r="B95" s="153"/>
      <c r="C95" s="153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54" t="s">
        <v>5</v>
      </c>
      <c r="B100" s="155"/>
      <c r="C100" s="39">
        <f>C98+C99</f>
        <v>308.13768684793945</v>
      </c>
    </row>
    <row r="103" spans="1:3" x14ac:dyDescent="0.3">
      <c r="A103" s="156" t="s">
        <v>91</v>
      </c>
      <c r="B103" s="156"/>
      <c r="C103" s="15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36'!D34</f>
        <v>72.938749999999999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154" t="s">
        <v>64</v>
      </c>
      <c r="B110" s="155"/>
      <c r="C110" s="23">
        <f>SUM(C106:C109)</f>
        <v>176.27208333333334</v>
      </c>
    </row>
    <row r="113" spans="1:4" x14ac:dyDescent="0.3">
      <c r="A113" s="156" t="s">
        <v>94</v>
      </c>
      <c r="B113" s="156"/>
      <c r="C113" s="15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69" t="s">
        <v>64</v>
      </c>
      <c r="B124" s="170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56" t="s">
        <v>95</v>
      </c>
      <c r="B127" s="156"/>
      <c r="C127" s="156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54" t="s">
        <v>97</v>
      </c>
      <c r="B135" s="155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67" t="s">
        <v>99</v>
      </c>
      <c r="B137" s="168"/>
      <c r="C137" s="49">
        <f>C135+C136</f>
        <v>7628.7430133137614</v>
      </c>
    </row>
    <row r="138" spans="1:3" ht="16.5" customHeight="1" x14ac:dyDescent="0.3">
      <c r="A138" s="164" t="s">
        <v>118</v>
      </c>
      <c r="B138" s="165"/>
      <c r="C138" s="51">
        <v>2</v>
      </c>
    </row>
    <row r="139" spans="1:3" ht="16.2" thickBot="1" x14ac:dyDescent="0.35">
      <c r="A139" s="166" t="s">
        <v>119</v>
      </c>
      <c r="B139" s="166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C42" sqref="C42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2" t="s">
        <v>13</v>
      </c>
      <c r="B3" s="183"/>
      <c r="C3" s="183"/>
      <c r="D3" s="183"/>
      <c r="E3" s="184"/>
    </row>
    <row r="4" spans="1:5" ht="16.2" thickBot="1" x14ac:dyDescent="0.35">
      <c r="A4" s="182" t="s">
        <v>152</v>
      </c>
      <c r="B4" s="183"/>
      <c r="C4" s="183"/>
      <c r="D4" s="183"/>
      <c r="E4" s="184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2">
        <v>5</v>
      </c>
      <c r="C6" s="1">
        <v>2</v>
      </c>
      <c r="D6" s="48">
        <v>15.22</v>
      </c>
      <c r="E6" s="87">
        <f t="shared" ref="E6" si="0">B6*C6*D6</f>
        <v>152.20000000000002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2" t="s">
        <v>17</v>
      </c>
      <c r="B8" s="183"/>
      <c r="C8" s="183"/>
      <c r="D8" s="183"/>
      <c r="E8" s="184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5" t="s">
        <v>158</v>
      </c>
      <c r="B12" s="186"/>
      <c r="C12" s="186"/>
      <c r="D12" s="187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91">
        <f>B14-C14</f>
        <v>41.466400000000021</v>
      </c>
      <c r="E14" s="92"/>
    </row>
    <row r="15" spans="1:5" ht="16.2" thickBot="1" x14ac:dyDescent="0.35">
      <c r="C15" s="93"/>
      <c r="D15" s="91"/>
    </row>
    <row r="16" spans="1:5" ht="16.2" thickBot="1" x14ac:dyDescent="0.35">
      <c r="A16" s="185" t="s">
        <v>19</v>
      </c>
      <c r="B16" s="186"/>
      <c r="C16" s="186"/>
      <c r="D16" s="187"/>
    </row>
    <row r="17" spans="1:5" ht="16.2" thickBot="1" x14ac:dyDescent="0.35">
      <c r="A17" s="185" t="s">
        <v>152</v>
      </c>
      <c r="B17" s="186"/>
      <c r="C17" s="186"/>
      <c r="D17" s="187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7">
        <f>(B19*C19)</f>
        <v>488.71420000000001</v>
      </c>
      <c r="E19" s="98"/>
    </row>
    <row r="20" spans="1:5" ht="16.2" thickBot="1" x14ac:dyDescent="0.35">
      <c r="A20" s="188" t="s">
        <v>117</v>
      </c>
      <c r="B20" s="190"/>
      <c r="C20" s="4">
        <v>0.18</v>
      </c>
      <c r="D20" s="87">
        <f>((B19*C19)*C20)</f>
        <v>87.968555999999992</v>
      </c>
    </row>
    <row r="21" spans="1:5" ht="15.6" x14ac:dyDescent="0.3">
      <c r="A21" s="188" t="s">
        <v>157</v>
      </c>
      <c r="B21" s="189"/>
      <c r="C21" s="190"/>
      <c r="D21" s="99">
        <f>D19-D20</f>
        <v>400.74564400000003</v>
      </c>
    </row>
    <row r="22" spans="1:5" ht="15.6" x14ac:dyDescent="0.3">
      <c r="A22" s="77"/>
      <c r="B22" s="100"/>
      <c r="C22" s="78"/>
      <c r="D22" s="101"/>
    </row>
    <row r="23" spans="1:5" ht="16.2" thickBot="1" x14ac:dyDescent="0.35">
      <c r="A23" s="191" t="s">
        <v>128</v>
      </c>
      <c r="B23" s="192"/>
      <c r="C23" s="192"/>
      <c r="D23" s="193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4" t="s">
        <v>120</v>
      </c>
      <c r="B26" s="194"/>
      <c r="C26" s="194"/>
      <c r="D26" s="194"/>
    </row>
    <row r="27" spans="1:5" ht="15.6" x14ac:dyDescent="0.3">
      <c r="A27" s="194" t="s">
        <v>126</v>
      </c>
      <c r="B27" s="194"/>
      <c r="C27" s="194"/>
      <c r="D27" s="194"/>
    </row>
    <row r="28" spans="1:5" ht="15.6" x14ac:dyDescent="0.3">
      <c r="A28" s="102" t="s">
        <v>2</v>
      </c>
      <c r="B28" s="102" t="s">
        <v>3</v>
      </c>
      <c r="C28" s="127" t="s">
        <v>113</v>
      </c>
      <c r="D28" s="102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73" t="s">
        <v>5</v>
      </c>
      <c r="B34" s="174"/>
      <c r="C34" s="175"/>
      <c r="D34" s="103">
        <f>SUM(D29:D33)</f>
        <v>72.938749999999999</v>
      </c>
    </row>
    <row r="35" spans="1:4" ht="16.2" thickBot="1" x14ac:dyDescent="0.35">
      <c r="A35" s="176" t="s">
        <v>150</v>
      </c>
      <c r="B35" s="177"/>
      <c r="C35" s="177"/>
      <c r="D35" s="178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79" t="s">
        <v>32</v>
      </c>
      <c r="B43" s="180"/>
      <c r="C43" s="181"/>
      <c r="D43" s="107"/>
    </row>
    <row r="44" spans="1:4" ht="16.2" thickBot="1" x14ac:dyDescent="0.35">
      <c r="A44" s="179" t="s">
        <v>33</v>
      </c>
      <c r="B44" s="180"/>
      <c r="C44" s="181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31" workbookViewId="0">
      <selection activeCell="C50" sqref="C5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59" t="s">
        <v>100</v>
      </c>
      <c r="B1" s="159"/>
      <c r="C1" s="159"/>
      <c r="D1" s="159"/>
    </row>
    <row r="2" spans="1:6" ht="22.8" x14ac:dyDescent="0.4">
      <c r="A2" s="159" t="s">
        <v>101</v>
      </c>
      <c r="B2" s="159"/>
      <c r="C2" s="159"/>
      <c r="D2" s="159"/>
    </row>
    <row r="3" spans="1:6" x14ac:dyDescent="0.3">
      <c r="A3" s="161"/>
      <c r="B3" s="161"/>
      <c r="C3" s="161"/>
      <c r="D3" s="161"/>
    </row>
    <row r="4" spans="1:6" x14ac:dyDescent="0.3">
      <c r="A4" s="32" t="s">
        <v>109</v>
      </c>
      <c r="B4" s="163" t="s">
        <v>165</v>
      </c>
      <c r="C4" s="163"/>
    </row>
    <row r="5" spans="1:6" x14ac:dyDescent="0.3">
      <c r="A5" s="32" t="s">
        <v>110</v>
      </c>
      <c r="B5" s="163" t="s">
        <v>168</v>
      </c>
      <c r="C5" s="163"/>
      <c r="E5" s="53"/>
    </row>
    <row r="6" spans="1:6" x14ac:dyDescent="0.3">
      <c r="A6" s="32"/>
      <c r="B6" s="163"/>
      <c r="C6" s="163"/>
    </row>
    <row r="7" spans="1:6" x14ac:dyDescent="0.3">
      <c r="A7" s="160" t="s">
        <v>35</v>
      </c>
      <c r="B7" s="160"/>
      <c r="C7" s="160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80"/>
      <c r="E9" s="80"/>
      <c r="F9" s="80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2" thickBot="1" x14ac:dyDescent="0.35">
      <c r="A13" s="15" t="s">
        <v>42</v>
      </c>
      <c r="B13" s="16" t="s">
        <v>154</v>
      </c>
      <c r="C13" s="23">
        <f>E12*0.34</f>
        <v>4.4494773818181823</v>
      </c>
      <c r="D13" s="73">
        <f>1.5*4.34</f>
        <v>6.51</v>
      </c>
      <c r="E13" s="74">
        <f>E10*1.6</f>
        <v>17.448930909090912</v>
      </c>
      <c r="F13" s="80"/>
    </row>
    <row r="14" spans="1:6" ht="16.2" thickBot="1" x14ac:dyDescent="0.35">
      <c r="A14" s="15" t="s">
        <v>43</v>
      </c>
      <c r="B14" s="16" t="s">
        <v>155</v>
      </c>
      <c r="C14" s="23">
        <f>D13*E13</f>
        <v>113.59254021818184</v>
      </c>
      <c r="D14" s="80"/>
      <c r="E14" s="80"/>
      <c r="F14" s="80"/>
    </row>
    <row r="15" spans="1:6" ht="16.2" thickBot="1" x14ac:dyDescent="0.35">
      <c r="A15" s="15" t="s">
        <v>45</v>
      </c>
      <c r="B15" s="16" t="s">
        <v>156</v>
      </c>
      <c r="C15" s="23">
        <f>C14*22%</f>
        <v>24.990358848000003</v>
      </c>
      <c r="D15" s="80"/>
      <c r="E15" s="80"/>
      <c r="F15" s="80"/>
    </row>
    <row r="16" spans="1:6" ht="16.2" thickBot="1" x14ac:dyDescent="0.35">
      <c r="A16" s="157" t="s">
        <v>5</v>
      </c>
      <c r="B16" s="158"/>
      <c r="C16" s="39">
        <f>SUM(C10:C15)</f>
        <v>2589.5906015389096</v>
      </c>
      <c r="D16" s="80"/>
      <c r="E16" s="80"/>
      <c r="F16" s="80"/>
    </row>
    <row r="19" spans="1:4" x14ac:dyDescent="0.3">
      <c r="A19" s="156" t="s">
        <v>48</v>
      </c>
      <c r="B19" s="156"/>
      <c r="C19" s="156"/>
    </row>
    <row r="20" spans="1:4" x14ac:dyDescent="0.3">
      <c r="A20" s="12"/>
    </row>
    <row r="21" spans="1:4" x14ac:dyDescent="0.3">
      <c r="A21" s="153" t="s">
        <v>49</v>
      </c>
      <c r="B21" s="153"/>
      <c r="C21" s="153"/>
    </row>
    <row r="22" spans="1:4" ht="16.2" thickBot="1" x14ac:dyDescent="0.35"/>
    <row r="23" spans="1:4" ht="16.2" thickBot="1" x14ac:dyDescent="0.35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215.71289710819116</v>
      </c>
    </row>
    <row r="25" spans="1:4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313.34046278620804</v>
      </c>
    </row>
    <row r="26" spans="1:4" ht="16.2" thickBot="1" x14ac:dyDescent="0.35">
      <c r="A26" s="154" t="s">
        <v>5</v>
      </c>
      <c r="B26" s="155"/>
      <c r="C26" s="40">
        <f>SUM(C24:C25)</f>
        <v>0.20429999999999998</v>
      </c>
      <c r="D26" s="41">
        <f>C$16*C26</f>
        <v>529.05335989439914</v>
      </c>
    </row>
    <row r="29" spans="1:4" x14ac:dyDescent="0.3">
      <c r="A29" s="162" t="s">
        <v>54</v>
      </c>
      <c r="B29" s="162"/>
      <c r="C29" s="162"/>
      <c r="D29" s="162"/>
    </row>
    <row r="30" spans="1:4" ht="16.2" thickBot="1" x14ac:dyDescent="0.35"/>
    <row r="31" spans="1:4" ht="16.2" thickBot="1" x14ac:dyDescent="0.35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623.7287922866617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77.966099035832713</v>
      </c>
    </row>
    <row r="34" spans="1:5" ht="16.2" thickBot="1" x14ac:dyDescent="0.35">
      <c r="A34" s="15" t="s">
        <v>41</v>
      </c>
      <c r="B34" s="16" t="s">
        <v>60</v>
      </c>
      <c r="C34" s="116">
        <f>'Posto 12x36 diurno'!C30</f>
        <v>0.03</v>
      </c>
      <c r="D34" s="38">
        <f t="shared" si="0"/>
        <v>93.559318842999247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46.779659421499623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31.186439614333086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18.711863768599851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6.2372879228666172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249.49151691466469</v>
      </c>
    </row>
    <row r="40" spans="1:5" ht="16.2" thickBot="1" x14ac:dyDescent="0.35">
      <c r="A40" s="154" t="s">
        <v>64</v>
      </c>
      <c r="B40" s="155"/>
      <c r="C40" s="17">
        <f>SUM(C32:C39)</f>
        <v>0.36800000000000005</v>
      </c>
      <c r="D40" s="38">
        <f t="shared" si="0"/>
        <v>1147.6609778074576</v>
      </c>
      <c r="E40" s="68">
        <f>C40*C26</f>
        <v>7.5182399999999996E-2</v>
      </c>
    </row>
    <row r="43" spans="1:5" x14ac:dyDescent="0.3">
      <c r="A43" s="153" t="s">
        <v>65</v>
      </c>
      <c r="B43" s="153"/>
      <c r="C43" s="153"/>
    </row>
    <row r="44" spans="1:5" ht="16.2" thickBot="1" x14ac:dyDescent="0.35"/>
    <row r="45" spans="1:5" ht="16.2" thickBot="1" x14ac:dyDescent="0.35">
      <c r="A45" s="13" t="s">
        <v>66</v>
      </c>
      <c r="B45" s="55" t="s">
        <v>67</v>
      </c>
      <c r="C45" s="55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'Planlha de Apoio FCO'!D14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'Planlha de Apoio FCO'!D21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7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'Planlha de Apoio FCO'!D25</f>
        <v>161.0915</v>
      </c>
    </row>
    <row r="50" spans="1:3" ht="16.2" thickBot="1" x14ac:dyDescent="0.35">
      <c r="A50" s="46" t="s">
        <v>43</v>
      </c>
      <c r="B50" s="118" t="s">
        <v>145</v>
      </c>
      <c r="C50" s="117"/>
    </row>
    <row r="51" spans="1:3" ht="16.2" thickBot="1" x14ac:dyDescent="0.35">
      <c r="A51" s="157" t="s">
        <v>5</v>
      </c>
      <c r="B51" s="158"/>
      <c r="C51" s="23">
        <f>SUM(C46:C50)</f>
        <v>1009.9431</v>
      </c>
    </row>
    <row r="54" spans="1:3" x14ac:dyDescent="0.3">
      <c r="A54" s="153" t="s">
        <v>69</v>
      </c>
      <c r="B54" s="153"/>
      <c r="C54" s="153"/>
    </row>
    <row r="55" spans="1:3" ht="16.2" thickBot="1" x14ac:dyDescent="0.35"/>
    <row r="56" spans="1:3" ht="16.2" thickBot="1" x14ac:dyDescent="0.35">
      <c r="A56" s="13">
        <v>2</v>
      </c>
      <c r="B56" s="55" t="s">
        <v>70</v>
      </c>
      <c r="C56" s="55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529.05335989439914</v>
      </c>
    </row>
    <row r="58" spans="1:3" ht="16.2" thickBot="1" x14ac:dyDescent="0.35">
      <c r="A58" s="15" t="s">
        <v>55</v>
      </c>
      <c r="B58" s="16" t="s">
        <v>56</v>
      </c>
      <c r="C58" s="23">
        <f>D40</f>
        <v>1147.6609778074576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154" t="s">
        <v>5</v>
      </c>
      <c r="B60" s="155"/>
      <c r="C60" s="23">
        <f>SUM(C57:C59)</f>
        <v>2686.6574377018569</v>
      </c>
    </row>
    <row r="61" spans="1:3" x14ac:dyDescent="0.3">
      <c r="A61" s="2"/>
    </row>
    <row r="63" spans="1:3" x14ac:dyDescent="0.3">
      <c r="A63" s="156" t="s">
        <v>71</v>
      </c>
      <c r="B63" s="156"/>
      <c r="C63" s="156"/>
    </row>
    <row r="64" spans="1:3" ht="16.2" thickBot="1" x14ac:dyDescent="0.35"/>
    <row r="65" spans="1:4" ht="16.2" thickBot="1" x14ac:dyDescent="0.35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10.87628052646342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0.87010244211707355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9.322526165540074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50.238057669854847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18.487605222506584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94.26109789601631</v>
      </c>
    </row>
    <row r="72" spans="1:4" ht="16.2" thickBot="1" x14ac:dyDescent="0.35">
      <c r="A72" s="154" t="s">
        <v>5</v>
      </c>
      <c r="B72" s="155"/>
      <c r="C72" s="27">
        <f>SUM(C66:C71)</f>
        <v>7.1075200000000005E-2</v>
      </c>
      <c r="D72" s="23">
        <f>SUM(D66:D71)</f>
        <v>184.05566992249831</v>
      </c>
    </row>
    <row r="75" spans="1:4" x14ac:dyDescent="0.3">
      <c r="A75" s="156" t="s">
        <v>79</v>
      </c>
      <c r="B75" s="156"/>
      <c r="C75" s="156"/>
    </row>
    <row r="78" spans="1:4" x14ac:dyDescent="0.3">
      <c r="A78" s="153" t="s">
        <v>80</v>
      </c>
      <c r="B78" s="153"/>
      <c r="C78" s="153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17.983268066242427</v>
      </c>
    </row>
    <row r="82" spans="1:7" ht="16.2" thickBot="1" x14ac:dyDescent="0.35">
      <c r="A82" s="15" t="s">
        <v>40</v>
      </c>
      <c r="B82" s="16" t="s">
        <v>82</v>
      </c>
      <c r="C82" s="119">
        <v>0.02</v>
      </c>
      <c r="D82" s="23">
        <f t="shared" si="1"/>
        <v>51.791812030778196</v>
      </c>
    </row>
    <row r="83" spans="1:7" ht="16.2" thickBot="1" x14ac:dyDescent="0.35">
      <c r="A83" s="15" t="s">
        <v>41</v>
      </c>
      <c r="B83" s="16" t="s">
        <v>83</v>
      </c>
      <c r="C83" s="119">
        <v>1.4999999999999999E-2</v>
      </c>
      <c r="D83" s="23">
        <f t="shared" si="1"/>
        <v>38.843859023083645</v>
      </c>
    </row>
    <row r="84" spans="1:7" ht="16.2" thickBot="1" x14ac:dyDescent="0.35">
      <c r="A84" s="15" t="s">
        <v>42</v>
      </c>
      <c r="B84" s="16" t="s">
        <v>84</v>
      </c>
      <c r="C84" s="119">
        <v>0.01</v>
      </c>
      <c r="D84" s="23">
        <f t="shared" si="1"/>
        <v>25.895906015389098</v>
      </c>
    </row>
    <row r="85" spans="1:7" ht="16.2" thickBot="1" x14ac:dyDescent="0.35">
      <c r="A85" s="15" t="s">
        <v>43</v>
      </c>
      <c r="B85" s="16" t="s">
        <v>85</v>
      </c>
      <c r="C85" s="119">
        <v>0.01</v>
      </c>
      <c r="D85" s="23">
        <f t="shared" si="1"/>
        <v>25.895906015389098</v>
      </c>
    </row>
    <row r="86" spans="1:7" ht="16.2" thickBot="1" x14ac:dyDescent="0.35">
      <c r="A86" s="15" t="s">
        <v>45</v>
      </c>
      <c r="B86" s="120" t="s">
        <v>47</v>
      </c>
      <c r="C86" s="119">
        <v>0</v>
      </c>
      <c r="D86" s="23">
        <f t="shared" si="1"/>
        <v>0</v>
      </c>
    </row>
    <row r="87" spans="1:7" ht="16.2" thickBot="1" x14ac:dyDescent="0.35">
      <c r="A87" s="154" t="s">
        <v>64</v>
      </c>
      <c r="B87" s="155"/>
      <c r="C87" s="27">
        <f>SUM(C81:C86)</f>
        <v>6.1944444444444448E-2</v>
      </c>
      <c r="D87" s="23">
        <f t="shared" si="1"/>
        <v>160.41075115088248</v>
      </c>
    </row>
    <row r="88" spans="1:7" x14ac:dyDescent="0.3">
      <c r="C88" s="53">
        <f>C26+C40+C72+C87+E40</f>
        <v>0.78050204444444449</v>
      </c>
    </row>
    <row r="90" spans="1:7" x14ac:dyDescent="0.3">
      <c r="A90" s="153" t="s">
        <v>86</v>
      </c>
      <c r="B90" s="153"/>
      <c r="C90" s="153"/>
      <c r="F90" s="73"/>
      <c r="G90" s="73"/>
    </row>
    <row r="91" spans="1:7" ht="16.2" thickBot="1" x14ac:dyDescent="0.35">
      <c r="A91" s="12"/>
      <c r="F91" s="73"/>
      <c r="G91" s="73"/>
    </row>
    <row r="92" spans="1:7" ht="16.2" thickBot="1" x14ac:dyDescent="0.35">
      <c r="A92" s="13" t="s">
        <v>87</v>
      </c>
      <c r="B92" s="55" t="s">
        <v>129</v>
      </c>
      <c r="C92" s="55" t="s">
        <v>37</v>
      </c>
      <c r="F92" s="70">
        <f>C10+C11</f>
        <v>2399.2280000000001</v>
      </c>
      <c r="G92" s="73"/>
    </row>
    <row r="93" spans="1:7" ht="16.2" thickBot="1" x14ac:dyDescent="0.35">
      <c r="A93" s="15" t="s">
        <v>38</v>
      </c>
      <c r="B93" s="16" t="s">
        <v>102</v>
      </c>
      <c r="C93" s="52">
        <f>F95*0.5</f>
        <v>132.78636421818183</v>
      </c>
      <c r="F93" s="70">
        <f>F92/220</f>
        <v>10.905581818181819</v>
      </c>
      <c r="G93" s="73"/>
    </row>
    <row r="94" spans="1:7" ht="16.2" thickBot="1" x14ac:dyDescent="0.35">
      <c r="A94" s="154" t="s">
        <v>5</v>
      </c>
      <c r="B94" s="155"/>
      <c r="C94" s="52">
        <f>C93</f>
        <v>132.78636421818183</v>
      </c>
      <c r="F94" s="70">
        <f>F93*1.6</f>
        <v>17.448930909090912</v>
      </c>
      <c r="G94" s="73"/>
    </row>
    <row r="95" spans="1:7" x14ac:dyDescent="0.3">
      <c r="F95" s="70">
        <f>F94*15.22</f>
        <v>265.57272843636366</v>
      </c>
      <c r="G95" s="73"/>
    </row>
    <row r="96" spans="1:7" x14ac:dyDescent="0.3">
      <c r="F96" s="73"/>
      <c r="G96" s="73"/>
    </row>
    <row r="97" spans="1:7" x14ac:dyDescent="0.3">
      <c r="A97" s="153" t="s">
        <v>89</v>
      </c>
      <c r="B97" s="153"/>
      <c r="C97" s="153"/>
      <c r="F97" s="73"/>
      <c r="G97" s="73"/>
    </row>
    <row r="98" spans="1:7" ht="16.2" thickBot="1" x14ac:dyDescent="0.35">
      <c r="A98" s="12"/>
      <c r="F98" s="73"/>
    </row>
    <row r="99" spans="1:7" ht="16.2" thickBot="1" x14ac:dyDescent="0.35">
      <c r="A99" s="13">
        <v>4</v>
      </c>
      <c r="B99" s="55" t="s">
        <v>90</v>
      </c>
      <c r="C99" s="55" t="s">
        <v>37</v>
      </c>
    </row>
    <row r="100" spans="1:7" ht="16.2" thickBot="1" x14ac:dyDescent="0.35">
      <c r="A100" s="15" t="s">
        <v>81</v>
      </c>
      <c r="B100" s="16" t="s">
        <v>82</v>
      </c>
      <c r="C100" s="23">
        <f>D87</f>
        <v>160.41075115088248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132.78636421818183</v>
      </c>
    </row>
    <row r="102" spans="1:7" ht="16.2" thickBot="1" x14ac:dyDescent="0.35">
      <c r="A102" s="154" t="s">
        <v>5</v>
      </c>
      <c r="B102" s="155"/>
      <c r="C102" s="39">
        <f>C100+C101</f>
        <v>293.19711536906431</v>
      </c>
    </row>
    <row r="105" spans="1:7" x14ac:dyDescent="0.3">
      <c r="A105" s="156" t="s">
        <v>91</v>
      </c>
      <c r="B105" s="156"/>
      <c r="C105" s="156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55" t="s">
        <v>37</v>
      </c>
    </row>
    <row r="108" spans="1:7" ht="16.2" thickBot="1" x14ac:dyDescent="0.35">
      <c r="A108" s="15" t="s">
        <v>38</v>
      </c>
      <c r="B108" s="16" t="s">
        <v>92</v>
      </c>
      <c r="C108" s="117">
        <f>'Planlha de Apoio FCO'!C46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7">
        <f>'Planlha de Apoio FCO'!D34</f>
        <v>72.938749999999999</v>
      </c>
    </row>
    <row r="110" spans="1:7" ht="16.2" thickBot="1" x14ac:dyDescent="0.35">
      <c r="A110" s="15" t="s">
        <v>41</v>
      </c>
      <c r="B110" s="120" t="s">
        <v>146</v>
      </c>
      <c r="C110" s="117"/>
    </row>
    <row r="111" spans="1:7" ht="16.2" thickBot="1" x14ac:dyDescent="0.35">
      <c r="A111" s="15" t="s">
        <v>42</v>
      </c>
      <c r="B111" s="120" t="s">
        <v>146</v>
      </c>
      <c r="C111" s="117"/>
    </row>
    <row r="112" spans="1:7" ht="16.2" thickBot="1" x14ac:dyDescent="0.35">
      <c r="A112" s="154" t="s">
        <v>64</v>
      </c>
      <c r="B112" s="155"/>
      <c r="C112" s="23">
        <f>SUM(C108:C111)</f>
        <v>176.27208333333334</v>
      </c>
    </row>
    <row r="115" spans="1:4" x14ac:dyDescent="0.3">
      <c r="A115" s="156" t="s">
        <v>94</v>
      </c>
      <c r="B115" s="156"/>
      <c r="C115" s="156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2" thickBot="1" x14ac:dyDescent="0.35">
      <c r="A118" s="15" t="s">
        <v>38</v>
      </c>
      <c r="B118" s="43" t="s">
        <v>24</v>
      </c>
      <c r="C118" s="116">
        <f>'Posto 12x36 diurno'!C114</f>
        <v>0.1</v>
      </c>
      <c r="D118" s="45">
        <f>C118*C137</f>
        <v>592.9772907865663</v>
      </c>
    </row>
    <row r="119" spans="1:4" ht="16.2" thickBot="1" x14ac:dyDescent="0.35">
      <c r="A119" s="15" t="s">
        <v>40</v>
      </c>
      <c r="B119" s="43" t="s">
        <v>26</v>
      </c>
      <c r="C119" s="116">
        <f>C118</f>
        <v>0.1</v>
      </c>
      <c r="D119" s="45">
        <f>C119*(C137+D118)</f>
        <v>652.27501986522293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261.88842047588702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215.25075655552357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46.637663920363437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0.02</v>
      </c>
      <c r="D125" s="45">
        <f>C125*(C$137+D$118+D$119)</f>
        <v>143.50050437034903</v>
      </c>
    </row>
    <row r="126" spans="1:4" ht="16.2" thickBot="1" x14ac:dyDescent="0.35">
      <c r="A126" s="169" t="s">
        <v>64</v>
      </c>
      <c r="B126" s="170"/>
      <c r="C126" s="44">
        <f>C118+C119+C121+C124+C125</f>
        <v>0.25650000000000001</v>
      </c>
      <c r="D126" s="45">
        <f>D118+D119+D121+D124+D125</f>
        <v>1650.6412354980253</v>
      </c>
    </row>
    <row r="129" spans="1:3" x14ac:dyDescent="0.3">
      <c r="A129" s="156" t="s">
        <v>95</v>
      </c>
      <c r="B129" s="156"/>
      <c r="C129" s="156"/>
    </row>
    <row r="130" spans="1:3" ht="16.2" thickBot="1" x14ac:dyDescent="0.35"/>
    <row r="131" spans="1:3" ht="16.2" thickBot="1" x14ac:dyDescent="0.35">
      <c r="A131" s="13"/>
      <c r="B131" s="55" t="s">
        <v>96</v>
      </c>
      <c r="C131" s="55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2589.5906015389096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2686.6574377018569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184.05566992249831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293.19711536906431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154" t="s">
        <v>97</v>
      </c>
      <c r="B137" s="155"/>
      <c r="C137" s="42">
        <f>SUM(C132:C136)</f>
        <v>5929.772907865663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1650.6412354980253</v>
      </c>
    </row>
    <row r="139" spans="1:3" x14ac:dyDescent="0.3">
      <c r="A139" s="167" t="s">
        <v>99</v>
      </c>
      <c r="B139" s="168"/>
      <c r="C139" s="49">
        <f>C137+C138</f>
        <v>7580.4141433636887</v>
      </c>
    </row>
    <row r="140" spans="1:3" x14ac:dyDescent="0.3">
      <c r="A140" s="164" t="s">
        <v>118</v>
      </c>
      <c r="B140" s="165"/>
      <c r="C140" s="51">
        <v>2</v>
      </c>
    </row>
    <row r="141" spans="1:3" ht="16.2" thickBot="1" x14ac:dyDescent="0.35">
      <c r="A141" s="166" t="s">
        <v>119</v>
      </c>
      <c r="B141" s="166"/>
      <c r="C141" s="50">
        <f>C139*C140</f>
        <v>15160.828286727377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D24" sqref="D24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2" t="s">
        <v>13</v>
      </c>
      <c r="B3" s="183"/>
      <c r="C3" s="183"/>
      <c r="D3" s="183"/>
      <c r="E3" s="184"/>
    </row>
    <row r="4" spans="1:5" ht="16.2" thickBot="1" x14ac:dyDescent="0.35">
      <c r="A4" s="182" t="s">
        <v>153</v>
      </c>
      <c r="B4" s="183"/>
      <c r="C4" s="183"/>
      <c r="D4" s="183"/>
      <c r="E4" s="184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2" t="s">
        <v>17</v>
      </c>
      <c r="B8" s="183"/>
      <c r="C8" s="183"/>
      <c r="D8" s="183"/>
      <c r="E8" s="184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5" t="s">
        <v>159</v>
      </c>
      <c r="B12" s="186"/>
      <c r="C12" s="186"/>
      <c r="D12" s="187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5" t="s">
        <v>19</v>
      </c>
      <c r="B16" s="186"/>
      <c r="C16" s="186"/>
      <c r="D16" s="187"/>
    </row>
    <row r="17" spans="1:5" ht="16.2" thickBot="1" x14ac:dyDescent="0.35">
      <c r="A17" s="185" t="str">
        <f>A4</f>
        <v>Posto Seg Sab</v>
      </c>
      <c r="B17" s="186"/>
      <c r="C17" s="186"/>
      <c r="D17" s="187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88" t="s">
        <v>117</v>
      </c>
      <c r="B20" s="190"/>
      <c r="C20" s="79">
        <v>0.18</v>
      </c>
      <c r="D20" s="99">
        <f>((B19*C19)*C20)</f>
        <v>150.2748</v>
      </c>
    </row>
    <row r="21" spans="1:5" ht="16.2" thickBot="1" x14ac:dyDescent="0.35">
      <c r="A21" s="195" t="s">
        <v>157</v>
      </c>
      <c r="B21" s="196"/>
      <c r="C21" s="196"/>
      <c r="D21" s="113">
        <f>D19-D20</f>
        <v>684.58519999999999</v>
      </c>
    </row>
    <row r="22" spans="1:5" ht="16.5" customHeight="1" x14ac:dyDescent="0.3">
      <c r="A22" s="75"/>
      <c r="B22" s="114"/>
      <c r="C22" s="76"/>
      <c r="D22" s="115"/>
    </row>
    <row r="23" spans="1:5" ht="16.2" thickBot="1" x14ac:dyDescent="0.35">
      <c r="A23" s="191" t="s">
        <v>128</v>
      </c>
      <c r="B23" s="192"/>
      <c r="C23" s="192"/>
      <c r="D23" s="193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4" t="s">
        <v>120</v>
      </c>
      <c r="B26" s="194"/>
      <c r="C26" s="194"/>
      <c r="D26" s="194"/>
    </row>
    <row r="27" spans="1:5" ht="15.6" x14ac:dyDescent="0.3">
      <c r="A27" s="194" t="s">
        <v>126</v>
      </c>
      <c r="B27" s="194"/>
      <c r="C27" s="194"/>
      <c r="D27" s="194"/>
    </row>
    <row r="28" spans="1:5" ht="15.6" x14ac:dyDescent="0.3">
      <c r="A28" s="102" t="s">
        <v>2</v>
      </c>
      <c r="B28" s="102" t="s">
        <v>3</v>
      </c>
      <c r="C28" s="127" t="s">
        <v>113</v>
      </c>
      <c r="D28" s="102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73" t="s">
        <v>5</v>
      </c>
      <c r="B34" s="174"/>
      <c r="C34" s="175"/>
      <c r="D34" s="103">
        <f>SUM(D29:D33)</f>
        <v>72.938749999999999</v>
      </c>
    </row>
    <row r="35" spans="1:4" ht="16.2" thickBot="1" x14ac:dyDescent="0.35">
      <c r="A35" s="176" t="s">
        <v>150</v>
      </c>
      <c r="B35" s="177"/>
      <c r="C35" s="177"/>
      <c r="D35" s="178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79" t="s">
        <v>32</v>
      </c>
      <c r="B43" s="180"/>
      <c r="C43" s="181"/>
      <c r="D43" s="107"/>
    </row>
    <row r="44" spans="1:4" ht="16.2" thickBot="1" x14ac:dyDescent="0.35">
      <c r="A44" s="179" t="s">
        <v>33</v>
      </c>
      <c r="B44" s="180"/>
      <c r="C44" s="181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99" workbookViewId="0">
      <selection activeCell="C118" sqref="C11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59" t="s">
        <v>100</v>
      </c>
      <c r="B1" s="159"/>
      <c r="C1" s="159"/>
      <c r="D1" s="159"/>
    </row>
    <row r="2" spans="1:6" ht="22.8" x14ac:dyDescent="0.4">
      <c r="A2" s="159" t="s">
        <v>101</v>
      </c>
      <c r="B2" s="159"/>
      <c r="C2" s="159"/>
      <c r="D2" s="159"/>
    </row>
    <row r="3" spans="1:6" x14ac:dyDescent="0.3">
      <c r="A3" s="161"/>
      <c r="B3" s="161"/>
      <c r="C3" s="161"/>
      <c r="D3" s="161"/>
    </row>
    <row r="4" spans="1:6" x14ac:dyDescent="0.3">
      <c r="A4" s="32" t="s">
        <v>109</v>
      </c>
      <c r="B4" s="163" t="s">
        <v>165</v>
      </c>
      <c r="C4" s="163"/>
    </row>
    <row r="5" spans="1:6" x14ac:dyDescent="0.3">
      <c r="A5" s="32" t="s">
        <v>110</v>
      </c>
      <c r="B5" s="163" t="s">
        <v>172</v>
      </c>
      <c r="C5" s="163"/>
      <c r="E5" s="53"/>
    </row>
    <row r="6" spans="1:6" x14ac:dyDescent="0.3">
      <c r="A6" s="32"/>
      <c r="B6" s="163"/>
      <c r="C6" s="163"/>
    </row>
    <row r="7" spans="1:6" x14ac:dyDescent="0.3">
      <c r="A7" s="160" t="s">
        <v>35</v>
      </c>
      <c r="B7" s="160"/>
      <c r="C7" s="160"/>
    </row>
    <row r="8" spans="1:6" ht="16.2" thickBot="1" x14ac:dyDescent="0.35"/>
    <row r="9" spans="1:6" ht="16.2" thickBot="1" x14ac:dyDescent="0.35">
      <c r="A9" s="13">
        <v>1</v>
      </c>
      <c r="B9" s="126" t="s">
        <v>36</v>
      </c>
      <c r="C9" s="126" t="s">
        <v>37</v>
      </c>
      <c r="D9" s="80"/>
      <c r="E9" s="80"/>
      <c r="F9" s="80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2" thickBot="1" x14ac:dyDescent="0.35">
      <c r="A13" s="15" t="s">
        <v>42</v>
      </c>
      <c r="B13" s="16" t="s">
        <v>154</v>
      </c>
      <c r="C13" s="23">
        <f>E12*0.34</f>
        <v>4.4494773818181823</v>
      </c>
      <c r="D13" s="73">
        <f>0.5*4.34</f>
        <v>2.17</v>
      </c>
      <c r="E13" s="74">
        <f>E10*1.6</f>
        <v>17.448930909090912</v>
      </c>
      <c r="F13" s="80"/>
    </row>
    <row r="14" spans="1:6" ht="16.2" thickBot="1" x14ac:dyDescent="0.35">
      <c r="A14" s="15" t="s">
        <v>43</v>
      </c>
      <c r="B14" s="16" t="s">
        <v>155</v>
      </c>
      <c r="C14" s="23">
        <f>D13*E13</f>
        <v>37.864180072727279</v>
      </c>
      <c r="D14" s="80"/>
      <c r="E14" s="80"/>
      <c r="F14" s="80"/>
    </row>
    <row r="15" spans="1:6" ht="16.2" thickBot="1" x14ac:dyDescent="0.35">
      <c r="A15" s="15" t="s">
        <v>45</v>
      </c>
      <c r="B15" s="16" t="s">
        <v>156</v>
      </c>
      <c r="C15" s="23">
        <f>C14*22%</f>
        <v>8.3301196160000011</v>
      </c>
      <c r="D15" s="80"/>
      <c r="E15" s="80"/>
      <c r="F15" s="80"/>
    </row>
    <row r="16" spans="1:6" ht="16.2" thickBot="1" x14ac:dyDescent="0.35">
      <c r="A16" s="157" t="s">
        <v>5</v>
      </c>
      <c r="B16" s="158"/>
      <c r="C16" s="39">
        <f>SUM(C10:C15)</f>
        <v>2497.2020021614549</v>
      </c>
      <c r="D16" s="80"/>
      <c r="E16" s="80"/>
      <c r="F16" s="80"/>
    </row>
    <row r="19" spans="1:4" x14ac:dyDescent="0.3">
      <c r="A19" s="156" t="s">
        <v>48</v>
      </c>
      <c r="B19" s="156"/>
      <c r="C19" s="156"/>
    </row>
    <row r="20" spans="1:4" x14ac:dyDescent="0.3">
      <c r="A20" s="12"/>
    </row>
    <row r="21" spans="1:4" x14ac:dyDescent="0.3">
      <c r="A21" s="153" t="s">
        <v>49</v>
      </c>
      <c r="B21" s="153"/>
      <c r="C21" s="153"/>
    </row>
    <row r="22" spans="1:4" ht="16.2" thickBot="1" x14ac:dyDescent="0.35"/>
    <row r="23" spans="1:4" ht="16.2" thickBot="1" x14ac:dyDescent="0.35">
      <c r="A23" s="13" t="s">
        <v>50</v>
      </c>
      <c r="B23" s="126" t="s">
        <v>51</v>
      </c>
      <c r="C23" s="126" t="s">
        <v>57</v>
      </c>
      <c r="D23" s="126" t="s">
        <v>37</v>
      </c>
    </row>
    <row r="24" spans="1:4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208.01692678004918</v>
      </c>
    </row>
    <row r="25" spans="1:4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302.16144226153602</v>
      </c>
    </row>
    <row r="26" spans="1:4" ht="16.2" thickBot="1" x14ac:dyDescent="0.35">
      <c r="A26" s="154" t="s">
        <v>5</v>
      </c>
      <c r="B26" s="155"/>
      <c r="C26" s="40">
        <f>SUM(C24:C25)</f>
        <v>0.20429999999999998</v>
      </c>
      <c r="D26" s="41">
        <f>C$16*C26</f>
        <v>510.1783690415852</v>
      </c>
    </row>
    <row r="29" spans="1:4" x14ac:dyDescent="0.3">
      <c r="A29" s="162" t="s">
        <v>54</v>
      </c>
      <c r="B29" s="162"/>
      <c r="C29" s="162"/>
      <c r="D29" s="162"/>
    </row>
    <row r="30" spans="1:4" ht="16.2" thickBot="1" x14ac:dyDescent="0.35"/>
    <row r="31" spans="1:4" ht="16.2" thickBot="1" x14ac:dyDescent="0.35">
      <c r="A31" s="13" t="s">
        <v>55</v>
      </c>
      <c r="B31" s="126" t="s">
        <v>56</v>
      </c>
      <c r="C31" s="126" t="s">
        <v>57</v>
      </c>
      <c r="D31" s="126" t="s">
        <v>37</v>
      </c>
    </row>
    <row r="32" spans="1:4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601.476074240608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75.184509280076</v>
      </c>
    </row>
    <row r="34" spans="1:5" ht="16.2" thickBot="1" x14ac:dyDescent="0.35">
      <c r="A34" s="15" t="s">
        <v>41</v>
      </c>
      <c r="B34" s="16" t="s">
        <v>60</v>
      </c>
      <c r="C34" s="116">
        <f>'Posto 12x36 diurno'!C30</f>
        <v>0.03</v>
      </c>
      <c r="D34" s="38">
        <f t="shared" si="0"/>
        <v>90.221411136091191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45.110705568045596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30.073803712030401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18.04428222721824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6.0147607424060796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240.59042969624321</v>
      </c>
    </row>
    <row r="40" spans="1:5" ht="16.2" thickBot="1" x14ac:dyDescent="0.35">
      <c r="A40" s="154" t="s">
        <v>64</v>
      </c>
      <c r="B40" s="155"/>
      <c r="C40" s="17">
        <f>SUM(C32:C39)</f>
        <v>0.36800000000000005</v>
      </c>
      <c r="D40" s="38">
        <f t="shared" si="0"/>
        <v>1106.7159766027189</v>
      </c>
      <c r="E40" s="68">
        <f>C40*C26</f>
        <v>7.5182399999999996E-2</v>
      </c>
    </row>
    <row r="43" spans="1:5" x14ac:dyDescent="0.3">
      <c r="A43" s="153" t="s">
        <v>65</v>
      </c>
      <c r="B43" s="153"/>
      <c r="C43" s="153"/>
    </row>
    <row r="44" spans="1:5" ht="16.2" thickBot="1" x14ac:dyDescent="0.35"/>
    <row r="45" spans="1:5" ht="16.2" thickBot="1" x14ac:dyDescent="0.35">
      <c r="A45" s="13" t="s">
        <v>66</v>
      </c>
      <c r="B45" s="126" t="s">
        <v>67</v>
      </c>
      <c r="C45" s="126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'Planlha de Apoio SCI'!D14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'Planlha de Apoio SCI'!D21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7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'Planlha de Apoio SCI'!D25</f>
        <v>161.0915</v>
      </c>
    </row>
    <row r="50" spans="1:3" ht="16.2" thickBot="1" x14ac:dyDescent="0.35">
      <c r="A50" s="46" t="s">
        <v>43</v>
      </c>
      <c r="B50" s="118" t="s">
        <v>145</v>
      </c>
      <c r="C50" s="117"/>
    </row>
    <row r="51" spans="1:3" ht="16.2" thickBot="1" x14ac:dyDescent="0.35">
      <c r="A51" s="157" t="s">
        <v>5</v>
      </c>
      <c r="B51" s="158"/>
      <c r="C51" s="23">
        <f>SUM(C46:C50)</f>
        <v>1009.9431</v>
      </c>
    </row>
    <row r="54" spans="1:3" x14ac:dyDescent="0.3">
      <c r="A54" s="153" t="s">
        <v>69</v>
      </c>
      <c r="B54" s="153"/>
      <c r="C54" s="153"/>
    </row>
    <row r="55" spans="1:3" ht="16.2" thickBot="1" x14ac:dyDescent="0.35"/>
    <row r="56" spans="1:3" ht="16.2" thickBot="1" x14ac:dyDescent="0.35">
      <c r="A56" s="13">
        <v>2</v>
      </c>
      <c r="B56" s="126" t="s">
        <v>70</v>
      </c>
      <c r="C56" s="126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510.1783690415852</v>
      </c>
    </row>
    <row r="58" spans="1:3" ht="16.2" thickBot="1" x14ac:dyDescent="0.35">
      <c r="A58" s="15" t="s">
        <v>55</v>
      </c>
      <c r="B58" s="16" t="s">
        <v>56</v>
      </c>
      <c r="C58" s="23">
        <f>D40</f>
        <v>1106.7159766027189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154" t="s">
        <v>5</v>
      </c>
      <c r="B60" s="155"/>
      <c r="C60" s="23">
        <f>SUM(C57:C59)</f>
        <v>2626.8374456443044</v>
      </c>
    </row>
    <row r="61" spans="1:3" x14ac:dyDescent="0.3">
      <c r="A61" s="2"/>
    </row>
    <row r="63" spans="1:3" x14ac:dyDescent="0.3">
      <c r="A63" s="156" t="s">
        <v>71</v>
      </c>
      <c r="B63" s="156"/>
      <c r="C63" s="156"/>
    </row>
    <row r="64" spans="1:3" ht="16.2" thickBot="1" x14ac:dyDescent="0.35"/>
    <row r="65" spans="1:4" ht="16.2" thickBot="1" x14ac:dyDescent="0.35">
      <c r="A65" s="13">
        <v>3</v>
      </c>
      <c r="B65" s="126" t="s">
        <v>72</v>
      </c>
      <c r="C65" s="126" t="s">
        <v>57</v>
      </c>
      <c r="D65" s="126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10.488248409078111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0.83905987272624882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8.9899272077812373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48.445718841932226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17.828024533831062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90.898152878676967</v>
      </c>
    </row>
    <row r="72" spans="1:4" ht="16.2" thickBot="1" x14ac:dyDescent="0.35">
      <c r="A72" s="154" t="s">
        <v>5</v>
      </c>
      <c r="B72" s="155"/>
      <c r="C72" s="27">
        <f>SUM(C66:C71)</f>
        <v>7.1075200000000005E-2</v>
      </c>
      <c r="D72" s="23">
        <f>SUM(D66:D71)</f>
        <v>177.48913174402585</v>
      </c>
    </row>
    <row r="75" spans="1:4" x14ac:dyDescent="0.3">
      <c r="A75" s="156" t="s">
        <v>79</v>
      </c>
      <c r="B75" s="156"/>
      <c r="C75" s="156"/>
    </row>
    <row r="78" spans="1:4" x14ac:dyDescent="0.3">
      <c r="A78" s="153" t="s">
        <v>80</v>
      </c>
      <c r="B78" s="153"/>
      <c r="C78" s="153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126" t="s">
        <v>82</v>
      </c>
      <c r="C80" s="126" t="s">
        <v>57</v>
      </c>
      <c r="D80" s="126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17.341680570565657</v>
      </c>
    </row>
    <row r="82" spans="1:7" ht="16.2" thickBot="1" x14ac:dyDescent="0.35">
      <c r="A82" s="15" t="s">
        <v>40</v>
      </c>
      <c r="B82" s="16" t="s">
        <v>82</v>
      </c>
      <c r="C82" s="119">
        <v>0.02</v>
      </c>
      <c r="D82" s="23">
        <f t="shared" si="1"/>
        <v>49.944040043229101</v>
      </c>
    </row>
    <row r="83" spans="1:7" ht="16.2" thickBot="1" x14ac:dyDescent="0.35">
      <c r="A83" s="15" t="s">
        <v>41</v>
      </c>
      <c r="B83" s="16" t="s">
        <v>83</v>
      </c>
      <c r="C83" s="119">
        <v>1.4999999999999999E-2</v>
      </c>
      <c r="D83" s="23">
        <f t="shared" si="1"/>
        <v>37.458030032421824</v>
      </c>
    </row>
    <row r="84" spans="1:7" ht="16.2" thickBot="1" x14ac:dyDescent="0.35">
      <c r="A84" s="15" t="s">
        <v>42</v>
      </c>
      <c r="B84" s="16" t="s">
        <v>84</v>
      </c>
      <c r="C84" s="119">
        <v>0.01</v>
      </c>
      <c r="D84" s="23">
        <f t="shared" si="1"/>
        <v>24.972020021614551</v>
      </c>
    </row>
    <row r="85" spans="1:7" ht="16.2" thickBot="1" x14ac:dyDescent="0.35">
      <c r="A85" s="15" t="s">
        <v>43</v>
      </c>
      <c r="B85" s="16" t="s">
        <v>85</v>
      </c>
      <c r="C85" s="119">
        <v>0.01</v>
      </c>
      <c r="D85" s="23">
        <f t="shared" si="1"/>
        <v>24.972020021614551</v>
      </c>
    </row>
    <row r="86" spans="1:7" ht="16.2" thickBot="1" x14ac:dyDescent="0.35">
      <c r="A86" s="15" t="s">
        <v>45</v>
      </c>
      <c r="B86" s="120" t="s">
        <v>47</v>
      </c>
      <c r="C86" s="119">
        <v>0</v>
      </c>
      <c r="D86" s="23">
        <f t="shared" si="1"/>
        <v>0</v>
      </c>
    </row>
    <row r="87" spans="1:7" ht="16.2" thickBot="1" x14ac:dyDescent="0.35">
      <c r="A87" s="154" t="s">
        <v>64</v>
      </c>
      <c r="B87" s="155"/>
      <c r="C87" s="27">
        <f>SUM(C81:C86)</f>
        <v>6.1944444444444448E-2</v>
      </c>
      <c r="D87" s="23">
        <f t="shared" si="1"/>
        <v>154.68779068944568</v>
      </c>
    </row>
    <row r="88" spans="1:7" x14ac:dyDescent="0.3">
      <c r="C88" s="53">
        <f>C26+C40+C72+C87+E40</f>
        <v>0.78050204444444449</v>
      </c>
    </row>
    <row r="90" spans="1:7" x14ac:dyDescent="0.3">
      <c r="A90" s="153" t="s">
        <v>86</v>
      </c>
      <c r="B90" s="153"/>
      <c r="C90" s="153"/>
      <c r="F90" s="73"/>
      <c r="G90" s="73"/>
    </row>
    <row r="91" spans="1:7" ht="16.2" thickBot="1" x14ac:dyDescent="0.35">
      <c r="A91" s="12"/>
      <c r="F91" s="73"/>
      <c r="G91" s="73"/>
    </row>
    <row r="92" spans="1:7" ht="16.2" thickBot="1" x14ac:dyDescent="0.35">
      <c r="A92" s="13" t="s">
        <v>87</v>
      </c>
      <c r="B92" s="126" t="s">
        <v>129</v>
      </c>
      <c r="C92" s="126" t="s">
        <v>37</v>
      </c>
      <c r="F92" s="70">
        <f>C10+C11</f>
        <v>2399.2280000000001</v>
      </c>
      <c r="G92" s="73"/>
    </row>
    <row r="93" spans="1:7" ht="16.2" thickBot="1" x14ac:dyDescent="0.35">
      <c r="A93" s="15" t="s">
        <v>38</v>
      </c>
      <c r="B93" s="16" t="s">
        <v>102</v>
      </c>
      <c r="C93" s="52">
        <f>F95*0.5</f>
        <v>132.78636421818183</v>
      </c>
      <c r="F93" s="70">
        <f>F92/220</f>
        <v>10.905581818181819</v>
      </c>
      <c r="G93" s="73"/>
    </row>
    <row r="94" spans="1:7" ht="16.2" thickBot="1" x14ac:dyDescent="0.35">
      <c r="A94" s="154" t="s">
        <v>5</v>
      </c>
      <c r="B94" s="155"/>
      <c r="C94" s="52">
        <f>C93</f>
        <v>132.78636421818183</v>
      </c>
      <c r="F94" s="70">
        <f>F93*1.6</f>
        <v>17.448930909090912</v>
      </c>
      <c r="G94" s="73"/>
    </row>
    <row r="95" spans="1:7" x14ac:dyDescent="0.3">
      <c r="F95" s="70">
        <f>F94*15.22</f>
        <v>265.57272843636366</v>
      </c>
      <c r="G95" s="73"/>
    </row>
    <row r="96" spans="1:7" x14ac:dyDescent="0.3">
      <c r="F96" s="73"/>
      <c r="G96" s="73"/>
    </row>
    <row r="97" spans="1:7" x14ac:dyDescent="0.3">
      <c r="A97" s="153" t="s">
        <v>89</v>
      </c>
      <c r="B97" s="153"/>
      <c r="C97" s="153"/>
      <c r="F97" s="73"/>
      <c r="G97" s="73"/>
    </row>
    <row r="98" spans="1:7" ht="16.2" thickBot="1" x14ac:dyDescent="0.35">
      <c r="A98" s="12"/>
      <c r="F98" s="73"/>
    </row>
    <row r="99" spans="1:7" ht="16.2" thickBot="1" x14ac:dyDescent="0.35">
      <c r="A99" s="13">
        <v>4</v>
      </c>
      <c r="B99" s="126" t="s">
        <v>90</v>
      </c>
      <c r="C99" s="126" t="s">
        <v>37</v>
      </c>
    </row>
    <row r="100" spans="1:7" ht="16.2" thickBot="1" x14ac:dyDescent="0.35">
      <c r="A100" s="15" t="s">
        <v>81</v>
      </c>
      <c r="B100" s="16" t="s">
        <v>82</v>
      </c>
      <c r="C100" s="23">
        <f>D87</f>
        <v>154.68779068944568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132.78636421818183</v>
      </c>
    </row>
    <row r="102" spans="1:7" ht="16.2" thickBot="1" x14ac:dyDescent="0.35">
      <c r="A102" s="154" t="s">
        <v>5</v>
      </c>
      <c r="B102" s="155"/>
      <c r="C102" s="39">
        <f>C100+C101</f>
        <v>287.47415490762751</v>
      </c>
    </row>
    <row r="105" spans="1:7" x14ac:dyDescent="0.3">
      <c r="A105" s="156" t="s">
        <v>91</v>
      </c>
      <c r="B105" s="156"/>
      <c r="C105" s="156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126" t="s">
        <v>37</v>
      </c>
    </row>
    <row r="108" spans="1:7" ht="16.2" thickBot="1" x14ac:dyDescent="0.35">
      <c r="A108" s="15" t="s">
        <v>38</v>
      </c>
      <c r="B108" s="16" t="s">
        <v>92</v>
      </c>
      <c r="C108" s="117">
        <f>'Planlha de Apoio SCI'!C46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7">
        <f>'Planlha de Apoio SCI'!D34</f>
        <v>72.938749999999999</v>
      </c>
    </row>
    <row r="110" spans="1:7" ht="16.2" thickBot="1" x14ac:dyDescent="0.35">
      <c r="A110" s="15" t="s">
        <v>41</v>
      </c>
      <c r="B110" s="120" t="s">
        <v>146</v>
      </c>
      <c r="C110" s="117"/>
    </row>
    <row r="111" spans="1:7" ht="16.2" thickBot="1" x14ac:dyDescent="0.35">
      <c r="A111" s="15" t="s">
        <v>42</v>
      </c>
      <c r="B111" s="120" t="s">
        <v>146</v>
      </c>
      <c r="C111" s="117"/>
    </row>
    <row r="112" spans="1:7" ht="16.2" thickBot="1" x14ac:dyDescent="0.35">
      <c r="A112" s="154" t="s">
        <v>64</v>
      </c>
      <c r="B112" s="155"/>
      <c r="C112" s="23">
        <f>SUM(C108:C111)</f>
        <v>176.27208333333334</v>
      </c>
    </row>
    <row r="115" spans="1:4" x14ac:dyDescent="0.3">
      <c r="A115" s="156" t="s">
        <v>94</v>
      </c>
      <c r="B115" s="156"/>
      <c r="C115" s="156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126" t="s">
        <v>57</v>
      </c>
      <c r="D117" s="126" t="s">
        <v>37</v>
      </c>
    </row>
    <row r="118" spans="1:4" ht="16.2" thickBot="1" x14ac:dyDescent="0.35">
      <c r="A118" s="15" t="s">
        <v>38</v>
      </c>
      <c r="B118" s="43" t="s">
        <v>24</v>
      </c>
      <c r="C118" s="116">
        <f>'Posto 12x36 diurno'!C114</f>
        <v>0.1</v>
      </c>
      <c r="D118" s="45">
        <f>C118*C137</f>
        <v>576.52748177907449</v>
      </c>
    </row>
    <row r="119" spans="1:4" ht="16.2" thickBot="1" x14ac:dyDescent="0.35">
      <c r="A119" s="15" t="s">
        <v>40</v>
      </c>
      <c r="B119" s="43" t="s">
        <v>26</v>
      </c>
      <c r="C119" s="116">
        <f>C118</f>
        <v>0.1</v>
      </c>
      <c r="D119" s="45">
        <f>C119*(C137+D118)</f>
        <v>634.18022995698198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254.62336232772822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209.27947588580403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45.343886441924205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0.02</v>
      </c>
      <c r="D125" s="45">
        <f>C125*(C$137+D$118+D$119)</f>
        <v>139.51965059053603</v>
      </c>
    </row>
    <row r="126" spans="1:4" ht="16.2" thickBot="1" x14ac:dyDescent="0.35">
      <c r="A126" s="169" t="s">
        <v>64</v>
      </c>
      <c r="B126" s="170"/>
      <c r="C126" s="44">
        <f>C118+C119+C121+C124+C125</f>
        <v>0.25650000000000001</v>
      </c>
      <c r="D126" s="45">
        <f>D118+D119+D121+D124+D125</f>
        <v>1604.8507246543206</v>
      </c>
    </row>
    <row r="129" spans="1:3" x14ac:dyDescent="0.3">
      <c r="A129" s="156" t="s">
        <v>95</v>
      </c>
      <c r="B129" s="156"/>
      <c r="C129" s="156"/>
    </row>
    <row r="130" spans="1:3" ht="16.2" thickBot="1" x14ac:dyDescent="0.35"/>
    <row r="131" spans="1:3" ht="16.2" thickBot="1" x14ac:dyDescent="0.35">
      <c r="A131" s="13"/>
      <c r="B131" s="126" t="s">
        <v>96</v>
      </c>
      <c r="C131" s="126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2497.2020021614549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2626.8374456443044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177.48913174402585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287.47415490762751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154" t="s">
        <v>97</v>
      </c>
      <c r="B137" s="155"/>
      <c r="C137" s="42">
        <f>SUM(C132:C136)</f>
        <v>5765.2748177907451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1604.8507246543206</v>
      </c>
    </row>
    <row r="139" spans="1:3" x14ac:dyDescent="0.3">
      <c r="A139" s="167" t="s">
        <v>99</v>
      </c>
      <c r="B139" s="168"/>
      <c r="C139" s="49">
        <f>C137+C138</f>
        <v>7370.1255424450655</v>
      </c>
    </row>
    <row r="140" spans="1:3" x14ac:dyDescent="0.3">
      <c r="A140" s="164" t="s">
        <v>118</v>
      </c>
      <c r="B140" s="165"/>
      <c r="C140" s="51">
        <v>2</v>
      </c>
    </row>
    <row r="141" spans="1:3" ht="16.2" thickBot="1" x14ac:dyDescent="0.35">
      <c r="A141" s="166" t="s">
        <v>119</v>
      </c>
      <c r="B141" s="166"/>
      <c r="C141" s="50">
        <f>C139*C140</f>
        <v>14740.251084890131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51" max="3" man="1"/>
    <brk id="96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8" workbookViewId="0">
      <selection activeCell="C41" sqref="C41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2" t="s">
        <v>13</v>
      </c>
      <c r="B3" s="183"/>
      <c r="C3" s="183"/>
      <c r="D3" s="183"/>
      <c r="E3" s="184"/>
    </row>
    <row r="4" spans="1:5" ht="16.2" thickBot="1" x14ac:dyDescent="0.35">
      <c r="A4" s="182" t="s">
        <v>153</v>
      </c>
      <c r="B4" s="183"/>
      <c r="C4" s="183"/>
      <c r="D4" s="183"/>
      <c r="E4" s="184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2" t="s">
        <v>17</v>
      </c>
      <c r="B8" s="183"/>
      <c r="C8" s="183"/>
      <c r="D8" s="183"/>
      <c r="E8" s="184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5" t="s">
        <v>159</v>
      </c>
      <c r="B12" s="186"/>
      <c r="C12" s="186"/>
      <c r="D12" s="187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5" t="s">
        <v>19</v>
      </c>
      <c r="B16" s="186"/>
      <c r="C16" s="186"/>
      <c r="D16" s="187"/>
    </row>
    <row r="17" spans="1:5" ht="16.2" thickBot="1" x14ac:dyDescent="0.35">
      <c r="A17" s="185" t="str">
        <f>A4</f>
        <v>Posto Seg Sab</v>
      </c>
      <c r="B17" s="186"/>
      <c r="C17" s="186"/>
      <c r="D17" s="187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88" t="s">
        <v>117</v>
      </c>
      <c r="B20" s="190"/>
      <c r="C20" s="79">
        <v>0.18</v>
      </c>
      <c r="D20" s="99">
        <f>((B19*C19)*C20)</f>
        <v>150.2748</v>
      </c>
    </row>
    <row r="21" spans="1:5" ht="16.2" thickBot="1" x14ac:dyDescent="0.35">
      <c r="A21" s="195" t="s">
        <v>157</v>
      </c>
      <c r="B21" s="196"/>
      <c r="C21" s="196"/>
      <c r="D21" s="113">
        <f>D19-D20</f>
        <v>684.58519999999999</v>
      </c>
    </row>
    <row r="22" spans="1:5" ht="16.5" customHeight="1" x14ac:dyDescent="0.3">
      <c r="A22" s="75"/>
      <c r="B22" s="114"/>
      <c r="C22" s="76"/>
      <c r="D22" s="115"/>
    </row>
    <row r="23" spans="1:5" ht="16.2" thickBot="1" x14ac:dyDescent="0.35">
      <c r="A23" s="191" t="s">
        <v>128</v>
      </c>
      <c r="B23" s="192"/>
      <c r="C23" s="192"/>
      <c r="D23" s="193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4" t="s">
        <v>120</v>
      </c>
      <c r="B26" s="194"/>
      <c r="C26" s="194"/>
      <c r="D26" s="194"/>
    </row>
    <row r="27" spans="1:5" ht="15.6" x14ac:dyDescent="0.3">
      <c r="A27" s="194" t="s">
        <v>126</v>
      </c>
      <c r="B27" s="194"/>
      <c r="C27" s="194"/>
      <c r="D27" s="194"/>
    </row>
    <row r="28" spans="1:5" ht="15.6" x14ac:dyDescent="0.3">
      <c r="A28" s="102" t="s">
        <v>2</v>
      </c>
      <c r="B28" s="102" t="s">
        <v>3</v>
      </c>
      <c r="C28" s="127" t="s">
        <v>113</v>
      </c>
      <c r="D28" s="102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73" t="s">
        <v>5</v>
      </c>
      <c r="B34" s="174"/>
      <c r="C34" s="175"/>
      <c r="D34" s="103">
        <f>SUM(D29:D33)</f>
        <v>72.938749999999999</v>
      </c>
    </row>
    <row r="35" spans="1:4" ht="16.2" thickBot="1" x14ac:dyDescent="0.35">
      <c r="A35" s="176" t="s">
        <v>150</v>
      </c>
      <c r="B35" s="177"/>
      <c r="C35" s="177"/>
      <c r="D35" s="178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79" t="s">
        <v>32</v>
      </c>
      <c r="B43" s="180"/>
      <c r="C43" s="181"/>
      <c r="D43" s="107"/>
    </row>
    <row r="44" spans="1:4" ht="16.2" thickBot="1" x14ac:dyDescent="0.35">
      <c r="A44" s="179" t="s">
        <v>33</v>
      </c>
      <c r="B44" s="180"/>
      <c r="C44" s="181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97" workbookViewId="0">
      <selection activeCell="C119" sqref="C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59" t="s">
        <v>100</v>
      </c>
      <c r="B1" s="159"/>
      <c r="C1" s="159"/>
      <c r="D1" s="159"/>
    </row>
    <row r="2" spans="1:7" ht="22.8" x14ac:dyDescent="0.4">
      <c r="A2" s="159" t="s">
        <v>101</v>
      </c>
      <c r="B2" s="159"/>
      <c r="C2" s="159"/>
      <c r="D2" s="159"/>
    </row>
    <row r="3" spans="1:7" x14ac:dyDescent="0.3">
      <c r="A3" s="161"/>
      <c r="B3" s="161"/>
      <c r="C3" s="161"/>
      <c r="D3" s="161"/>
    </row>
    <row r="4" spans="1:7" x14ac:dyDescent="0.3">
      <c r="A4" s="32" t="s">
        <v>109</v>
      </c>
      <c r="B4" s="163" t="s">
        <v>165</v>
      </c>
      <c r="C4" s="163"/>
    </row>
    <row r="5" spans="1:7" x14ac:dyDescent="0.3">
      <c r="A5" s="32" t="s">
        <v>110</v>
      </c>
      <c r="B5" s="163" t="s">
        <v>168</v>
      </c>
      <c r="C5" s="163"/>
      <c r="E5" s="53"/>
    </row>
    <row r="6" spans="1:7" x14ac:dyDescent="0.3">
      <c r="A6" s="32"/>
      <c r="B6" s="163"/>
      <c r="C6" s="163"/>
    </row>
    <row r="7" spans="1:7" x14ac:dyDescent="0.3">
      <c r="A7" s="160" t="s">
        <v>35</v>
      </c>
      <c r="B7" s="160"/>
      <c r="C7" s="160"/>
    </row>
    <row r="8" spans="1:7" ht="16.2" thickBot="1" x14ac:dyDescent="0.35"/>
    <row r="9" spans="1:7" ht="16.2" thickBot="1" x14ac:dyDescent="0.35">
      <c r="A9" s="13">
        <v>1</v>
      </c>
      <c r="B9" s="126" t="s">
        <v>36</v>
      </c>
      <c r="C9" s="126" t="s">
        <v>37</v>
      </c>
      <c r="D9" s="80"/>
      <c r="E9" s="80"/>
      <c r="F9" s="80"/>
      <c r="G9" s="80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70">
        <f>C10+C12+C11</f>
        <v>2616.4504120000001</v>
      </c>
      <c r="E10" s="70">
        <f>D10/220</f>
        <v>11.89295641818182</v>
      </c>
      <c r="F10" s="80"/>
      <c r="G10" s="80"/>
    </row>
    <row r="11" spans="1:7" ht="16.2" thickBot="1" x14ac:dyDescent="0.35">
      <c r="A11" s="15" t="s">
        <v>40</v>
      </c>
      <c r="B11" s="16" t="s">
        <v>175</v>
      </c>
      <c r="C11" s="23">
        <f>C10*11.77%</f>
        <v>217.22241199999999</v>
      </c>
      <c r="D11" s="70"/>
      <c r="E11" s="70"/>
      <c r="F11" s="80"/>
      <c r="G11" s="80"/>
    </row>
    <row r="12" spans="1:7" ht="16.2" thickBot="1" x14ac:dyDescent="0.35">
      <c r="A12" s="15" t="s">
        <v>41</v>
      </c>
      <c r="B12" s="16" t="s">
        <v>114</v>
      </c>
      <c r="C12" s="23">
        <f>C10*0.3</f>
        <v>553.66800000000001</v>
      </c>
      <c r="D12" s="71">
        <f>5*4.34</f>
        <v>21.7</v>
      </c>
      <c r="E12" s="70">
        <f>E10*0.2</f>
        <v>2.3785912836363639</v>
      </c>
      <c r="F12" s="80"/>
      <c r="G12" s="80"/>
    </row>
    <row r="13" spans="1:7" ht="16.2" thickBot="1" x14ac:dyDescent="0.35">
      <c r="A13" s="15" t="s">
        <v>42</v>
      </c>
      <c r="B13" s="16" t="s">
        <v>4</v>
      </c>
      <c r="C13" s="23">
        <f>D12*E12</f>
        <v>51.615430854909093</v>
      </c>
      <c r="D13" s="72"/>
      <c r="E13" s="70">
        <f>E12+E10</f>
        <v>14.271547701818184</v>
      </c>
      <c r="F13" s="80"/>
      <c r="G13" s="80"/>
    </row>
    <row r="14" spans="1:7" ht="16.2" thickBot="1" x14ac:dyDescent="0.35">
      <c r="A14" s="15" t="s">
        <v>43</v>
      </c>
      <c r="B14" s="16" t="s">
        <v>154</v>
      </c>
      <c r="C14" s="23">
        <f>E13*0.34</f>
        <v>4.8523262186181828</v>
      </c>
      <c r="D14" s="73">
        <f>1.5*4.34</f>
        <v>6.51</v>
      </c>
      <c r="E14" s="74">
        <f>E10*1.6</f>
        <v>19.028730269090911</v>
      </c>
      <c r="F14" s="80"/>
      <c r="G14" s="80"/>
    </row>
    <row r="15" spans="1:7" ht="16.2" thickBot="1" x14ac:dyDescent="0.35">
      <c r="A15" s="15" t="s">
        <v>45</v>
      </c>
      <c r="B15" s="16" t="s">
        <v>155</v>
      </c>
      <c r="C15" s="23">
        <f>D14*E14</f>
        <v>123.87703405178182</v>
      </c>
      <c r="D15" s="73"/>
      <c r="E15" s="73"/>
      <c r="F15" s="80"/>
      <c r="G15" s="80"/>
    </row>
    <row r="16" spans="1:7" ht="16.2" thickBot="1" x14ac:dyDescent="0.35">
      <c r="A16" s="15" t="s">
        <v>46</v>
      </c>
      <c r="B16" s="16" t="s">
        <v>156</v>
      </c>
      <c r="C16" s="23">
        <f>C15*22%</f>
        <v>27.252947491392</v>
      </c>
      <c r="D16" s="80"/>
      <c r="E16" s="80"/>
      <c r="F16" s="80"/>
      <c r="G16" s="80"/>
    </row>
    <row r="17" spans="1:7" ht="16.2" thickBot="1" x14ac:dyDescent="0.35">
      <c r="A17" s="157" t="s">
        <v>5</v>
      </c>
      <c r="B17" s="158"/>
      <c r="C17" s="39">
        <f>SUM(C10:C16)</f>
        <v>2824.0481506167012</v>
      </c>
      <c r="D17" s="80"/>
      <c r="E17" s="80"/>
      <c r="F17" s="80"/>
      <c r="G17" s="80"/>
    </row>
    <row r="20" spans="1:7" x14ac:dyDescent="0.3">
      <c r="A20" s="156" t="s">
        <v>48</v>
      </c>
      <c r="B20" s="156"/>
      <c r="C20" s="156"/>
    </row>
    <row r="21" spans="1:7" x14ac:dyDescent="0.3">
      <c r="A21" s="12"/>
    </row>
    <row r="22" spans="1:7" x14ac:dyDescent="0.3">
      <c r="A22" s="153" t="s">
        <v>49</v>
      </c>
      <c r="B22" s="153"/>
      <c r="C22" s="153"/>
    </row>
    <row r="23" spans="1:7" ht="16.2" thickBot="1" x14ac:dyDescent="0.35"/>
    <row r="24" spans="1:7" ht="16.2" thickBot="1" x14ac:dyDescent="0.35">
      <c r="A24" s="13" t="s">
        <v>50</v>
      </c>
      <c r="B24" s="126" t="s">
        <v>51</v>
      </c>
      <c r="C24" s="126" t="s">
        <v>57</v>
      </c>
      <c r="D24" s="126" t="s">
        <v>37</v>
      </c>
    </row>
    <row r="25" spans="1:7" ht="16.2" thickBot="1" x14ac:dyDescent="0.35">
      <c r="A25" s="15" t="s">
        <v>38</v>
      </c>
      <c r="B25" s="35" t="s">
        <v>52</v>
      </c>
      <c r="C25" s="31">
        <v>8.3299999999999999E-2</v>
      </c>
      <c r="D25" s="36">
        <f>C$17*C25</f>
        <v>235.24321094637119</v>
      </c>
    </row>
    <row r="26" spans="1:7" ht="16.2" thickBot="1" x14ac:dyDescent="0.35">
      <c r="A26" s="15" t="s">
        <v>40</v>
      </c>
      <c r="B26" s="33" t="s">
        <v>53</v>
      </c>
      <c r="C26" s="37">
        <v>0.121</v>
      </c>
      <c r="D26" s="38">
        <f>C$17*C26</f>
        <v>341.70982622462083</v>
      </c>
    </row>
    <row r="27" spans="1:7" ht="16.2" thickBot="1" x14ac:dyDescent="0.35">
      <c r="A27" s="154" t="s">
        <v>5</v>
      </c>
      <c r="B27" s="155"/>
      <c r="C27" s="40">
        <f>SUM(C25:C26)</f>
        <v>0.20429999999999998</v>
      </c>
      <c r="D27" s="41">
        <f>C$17*C27</f>
        <v>576.95303717099205</v>
      </c>
    </row>
    <row r="30" spans="1:7" x14ac:dyDescent="0.3">
      <c r="A30" s="162" t="s">
        <v>54</v>
      </c>
      <c r="B30" s="162"/>
      <c r="C30" s="162"/>
      <c r="D30" s="162"/>
    </row>
    <row r="31" spans="1:7" ht="16.2" thickBot="1" x14ac:dyDescent="0.35"/>
    <row r="32" spans="1:7" ht="16.2" thickBot="1" x14ac:dyDescent="0.35">
      <c r="A32" s="13" t="s">
        <v>55</v>
      </c>
      <c r="B32" s="126" t="s">
        <v>56</v>
      </c>
      <c r="C32" s="126" t="s">
        <v>57</v>
      </c>
      <c r="D32" s="126" t="s">
        <v>37</v>
      </c>
    </row>
    <row r="33" spans="1:5" ht="16.2" thickBot="1" x14ac:dyDescent="0.35">
      <c r="A33" s="15" t="s">
        <v>38</v>
      </c>
      <c r="B33" s="16" t="s">
        <v>58</v>
      </c>
      <c r="C33" s="17">
        <v>0.2</v>
      </c>
      <c r="D33" s="38">
        <f t="shared" ref="D33:D41" si="0">(D$27+C$17)*C33</f>
        <v>680.20023755753868</v>
      </c>
    </row>
    <row r="34" spans="1:5" ht="16.2" thickBot="1" x14ac:dyDescent="0.35">
      <c r="A34" s="15" t="s">
        <v>40</v>
      </c>
      <c r="B34" s="16" t="s">
        <v>59</v>
      </c>
      <c r="C34" s="17">
        <v>2.5000000000000001E-2</v>
      </c>
      <c r="D34" s="38">
        <f t="shared" si="0"/>
        <v>85.025029694692336</v>
      </c>
    </row>
    <row r="35" spans="1:5" ht="16.2" thickBot="1" x14ac:dyDescent="0.35">
      <c r="A35" s="15" t="s">
        <v>41</v>
      </c>
      <c r="B35" s="16" t="s">
        <v>60</v>
      </c>
      <c r="C35" s="116">
        <f>'Posto 12x36 diurno'!C30</f>
        <v>0.03</v>
      </c>
      <c r="D35" s="38">
        <f t="shared" si="0"/>
        <v>102.03003563363079</v>
      </c>
    </row>
    <row r="36" spans="1:5" ht="16.2" thickBot="1" x14ac:dyDescent="0.35">
      <c r="A36" s="15" t="s">
        <v>42</v>
      </c>
      <c r="B36" s="16" t="s">
        <v>61</v>
      </c>
      <c r="C36" s="17">
        <v>1.4999999999999999E-2</v>
      </c>
      <c r="D36" s="38">
        <f t="shared" si="0"/>
        <v>51.015017816815394</v>
      </c>
    </row>
    <row r="37" spans="1:5" ht="16.2" thickBot="1" x14ac:dyDescent="0.35">
      <c r="A37" s="15" t="s">
        <v>43</v>
      </c>
      <c r="B37" s="16" t="s">
        <v>62</v>
      </c>
      <c r="C37" s="17">
        <v>0.01</v>
      </c>
      <c r="D37" s="38">
        <f t="shared" si="0"/>
        <v>34.010011877876934</v>
      </c>
    </row>
    <row r="38" spans="1:5" ht="16.2" thickBot="1" x14ac:dyDescent="0.35">
      <c r="A38" s="15" t="s">
        <v>45</v>
      </c>
      <c r="B38" s="16" t="s">
        <v>6</v>
      </c>
      <c r="C38" s="17">
        <v>6.0000000000000001E-3</v>
      </c>
      <c r="D38" s="38">
        <f t="shared" si="0"/>
        <v>20.406007126726159</v>
      </c>
    </row>
    <row r="39" spans="1:5" ht="16.2" thickBot="1" x14ac:dyDescent="0.35">
      <c r="A39" s="15" t="s">
        <v>46</v>
      </c>
      <c r="B39" s="16" t="s">
        <v>7</v>
      </c>
      <c r="C39" s="17">
        <v>2E-3</v>
      </c>
      <c r="D39" s="38">
        <f t="shared" si="0"/>
        <v>6.8020023755753867</v>
      </c>
    </row>
    <row r="40" spans="1:5" ht="16.2" thickBot="1" x14ac:dyDescent="0.35">
      <c r="A40" s="15" t="s">
        <v>63</v>
      </c>
      <c r="B40" s="16" t="s">
        <v>8</v>
      </c>
      <c r="C40" s="17">
        <v>0.08</v>
      </c>
      <c r="D40" s="38">
        <f t="shared" si="0"/>
        <v>272.08009502301547</v>
      </c>
    </row>
    <row r="41" spans="1:5" ht="16.2" thickBot="1" x14ac:dyDescent="0.35">
      <c r="A41" s="154" t="s">
        <v>64</v>
      </c>
      <c r="B41" s="155"/>
      <c r="C41" s="17">
        <f>SUM(C33:C40)</f>
        <v>0.36800000000000005</v>
      </c>
      <c r="D41" s="38">
        <f t="shared" si="0"/>
        <v>1251.5684371058712</v>
      </c>
      <c r="E41" s="68">
        <f>C41*C27</f>
        <v>7.5182399999999996E-2</v>
      </c>
    </row>
    <row r="44" spans="1:5" x14ac:dyDescent="0.3">
      <c r="A44" s="153" t="s">
        <v>65</v>
      </c>
      <c r="B44" s="153"/>
      <c r="C44" s="153"/>
    </row>
    <row r="45" spans="1:5" ht="16.2" thickBot="1" x14ac:dyDescent="0.35"/>
    <row r="46" spans="1:5" ht="16.2" thickBot="1" x14ac:dyDescent="0.35">
      <c r="A46" s="13" t="s">
        <v>66</v>
      </c>
      <c r="B46" s="126" t="s">
        <v>67</v>
      </c>
      <c r="C46" s="126" t="s">
        <v>37</v>
      </c>
    </row>
    <row r="47" spans="1:5" ht="16.2" thickBot="1" x14ac:dyDescent="0.35">
      <c r="A47" s="15" t="s">
        <v>38</v>
      </c>
      <c r="B47" s="16" t="s">
        <v>68</v>
      </c>
      <c r="C47" s="25">
        <f>'Planlha de Apoio FCO'!D14</f>
        <v>149.2664</v>
      </c>
    </row>
    <row r="48" spans="1:5" ht="16.2" thickBot="1" x14ac:dyDescent="0.35">
      <c r="A48" s="15" t="s">
        <v>40</v>
      </c>
      <c r="B48" s="16" t="s">
        <v>111</v>
      </c>
      <c r="C48" s="23">
        <f>'Planlha de Apoio FCO'!D21</f>
        <v>684.58519999999999</v>
      </c>
    </row>
    <row r="49" spans="1:3" ht="16.2" thickBot="1" x14ac:dyDescent="0.35">
      <c r="A49" s="15" t="s">
        <v>41</v>
      </c>
      <c r="B49" s="16" t="s">
        <v>127</v>
      </c>
      <c r="C49" s="117">
        <v>15</v>
      </c>
    </row>
    <row r="50" spans="1:3" ht="16.2" thickBot="1" x14ac:dyDescent="0.35">
      <c r="A50" s="46" t="s">
        <v>42</v>
      </c>
      <c r="B50" s="34" t="s">
        <v>144</v>
      </c>
      <c r="C50" s="23">
        <f>'Planlha de Apoio FCO'!D25</f>
        <v>161.0915</v>
      </c>
    </row>
    <row r="51" spans="1:3" ht="16.2" thickBot="1" x14ac:dyDescent="0.35">
      <c r="A51" s="46" t="s">
        <v>43</v>
      </c>
      <c r="B51" s="118" t="s">
        <v>145</v>
      </c>
      <c r="C51" s="117"/>
    </row>
    <row r="52" spans="1:3" ht="16.2" thickBot="1" x14ac:dyDescent="0.35">
      <c r="A52" s="157" t="s">
        <v>5</v>
      </c>
      <c r="B52" s="158"/>
      <c r="C52" s="23">
        <f>SUM(C47:C51)</f>
        <v>1009.9431</v>
      </c>
    </row>
    <row r="55" spans="1:3" x14ac:dyDescent="0.3">
      <c r="A55" s="153" t="s">
        <v>69</v>
      </c>
      <c r="B55" s="153"/>
      <c r="C55" s="153"/>
    </row>
    <row r="56" spans="1:3" ht="16.2" thickBot="1" x14ac:dyDescent="0.35"/>
    <row r="57" spans="1:3" ht="16.2" thickBot="1" x14ac:dyDescent="0.35">
      <c r="A57" s="13">
        <v>2</v>
      </c>
      <c r="B57" s="126" t="s">
        <v>70</v>
      </c>
      <c r="C57" s="126" t="s">
        <v>37</v>
      </c>
    </row>
    <row r="58" spans="1:3" ht="16.2" thickBot="1" x14ac:dyDescent="0.35">
      <c r="A58" s="15" t="s">
        <v>50</v>
      </c>
      <c r="B58" s="16" t="s">
        <v>51</v>
      </c>
      <c r="C58" s="23">
        <f>D27</f>
        <v>576.95303717099205</v>
      </c>
    </row>
    <row r="59" spans="1:3" ht="16.2" thickBot="1" x14ac:dyDescent="0.35">
      <c r="A59" s="15" t="s">
        <v>55</v>
      </c>
      <c r="B59" s="16" t="s">
        <v>56</v>
      </c>
      <c r="C59" s="23">
        <f>D41</f>
        <v>1251.5684371058712</v>
      </c>
    </row>
    <row r="60" spans="1:3" ht="16.2" thickBot="1" x14ac:dyDescent="0.35">
      <c r="A60" s="15" t="s">
        <v>66</v>
      </c>
      <c r="B60" s="16" t="s">
        <v>67</v>
      </c>
      <c r="C60" s="23">
        <f>C52</f>
        <v>1009.9431</v>
      </c>
    </row>
    <row r="61" spans="1:3" ht="16.2" thickBot="1" x14ac:dyDescent="0.35">
      <c r="A61" s="154" t="s">
        <v>5</v>
      </c>
      <c r="B61" s="155"/>
      <c r="C61" s="23">
        <f>SUM(C58:C60)</f>
        <v>2838.4645742768635</v>
      </c>
    </row>
    <row r="62" spans="1:3" x14ac:dyDescent="0.3">
      <c r="A62" s="2"/>
    </row>
    <row r="64" spans="1:3" x14ac:dyDescent="0.3">
      <c r="A64" s="156" t="s">
        <v>71</v>
      </c>
      <c r="B64" s="156"/>
      <c r="C64" s="156"/>
    </row>
    <row r="65" spans="1:4" ht="16.2" thickBot="1" x14ac:dyDescent="0.35"/>
    <row r="66" spans="1:4" ht="16.2" thickBot="1" x14ac:dyDescent="0.35">
      <c r="A66" s="13">
        <v>3</v>
      </c>
      <c r="B66" s="126" t="s">
        <v>72</v>
      </c>
      <c r="C66" s="126" t="s">
        <v>57</v>
      </c>
      <c r="D66" s="126" t="s">
        <v>37</v>
      </c>
    </row>
    <row r="67" spans="1:4" ht="16.2" thickBot="1" x14ac:dyDescent="0.35">
      <c r="A67" s="15" t="s">
        <v>38</v>
      </c>
      <c r="B67" s="18" t="s">
        <v>73</v>
      </c>
      <c r="C67" s="28">
        <v>4.1999999999999997E-3</v>
      </c>
      <c r="D67" s="23">
        <f>(C$17)*C67</f>
        <v>11.861002232590144</v>
      </c>
    </row>
    <row r="68" spans="1:4" ht="16.2" thickBot="1" x14ac:dyDescent="0.35">
      <c r="A68" s="15" t="s">
        <v>40</v>
      </c>
      <c r="B68" s="26" t="s">
        <v>74</v>
      </c>
      <c r="C68" s="29">
        <f>C67*C40</f>
        <v>3.3599999999999998E-4</v>
      </c>
      <c r="D68" s="23">
        <f>(C$17)*C68</f>
        <v>0.94888017860721152</v>
      </c>
    </row>
    <row r="69" spans="1:4" ht="16.2" thickBot="1" x14ac:dyDescent="0.35">
      <c r="A69" s="15" t="s">
        <v>41</v>
      </c>
      <c r="B69" s="18" t="s">
        <v>131</v>
      </c>
      <c r="C69" s="27">
        <v>3.5999999999999999E-3</v>
      </c>
      <c r="D69" s="23">
        <f>C69*C17</f>
        <v>10.166573342220124</v>
      </c>
    </row>
    <row r="70" spans="1:4" ht="16.2" thickBot="1" x14ac:dyDescent="0.35">
      <c r="A70" s="15" t="s">
        <v>42</v>
      </c>
      <c r="B70" s="18" t="s">
        <v>76</v>
      </c>
      <c r="C70" s="30">
        <v>1.9400000000000001E-2</v>
      </c>
      <c r="D70" s="23">
        <f>(C$17)*C70</f>
        <v>54.786534121964003</v>
      </c>
    </row>
    <row r="71" spans="1:4" ht="16.2" thickBot="1" x14ac:dyDescent="0.35">
      <c r="A71" s="15" t="s">
        <v>43</v>
      </c>
      <c r="B71" s="18" t="s">
        <v>77</v>
      </c>
      <c r="C71" s="27">
        <f>C70*C41</f>
        <v>7.1392000000000009E-3</v>
      </c>
      <c r="D71" s="23">
        <f>C71*C17</f>
        <v>20.161444556882756</v>
      </c>
    </row>
    <row r="72" spans="1:4" ht="16.2" thickBot="1" x14ac:dyDescent="0.35">
      <c r="A72" s="15" t="s">
        <v>45</v>
      </c>
      <c r="B72" s="18" t="s">
        <v>132</v>
      </c>
      <c r="C72" s="27">
        <v>3.6400000000000002E-2</v>
      </c>
      <c r="D72" s="23">
        <f>C72*C17</f>
        <v>102.79535268244793</v>
      </c>
    </row>
    <row r="73" spans="1:4" ht="16.2" thickBot="1" x14ac:dyDescent="0.35">
      <c r="A73" s="154" t="s">
        <v>5</v>
      </c>
      <c r="B73" s="155"/>
      <c r="C73" s="27">
        <f>SUM(C67:C72)</f>
        <v>7.1075200000000005E-2</v>
      </c>
      <c r="D73" s="23">
        <f>SUM(D67:D72)</f>
        <v>200.71978711471218</v>
      </c>
    </row>
    <row r="76" spans="1:4" x14ac:dyDescent="0.3">
      <c r="A76" s="156" t="s">
        <v>79</v>
      </c>
      <c r="B76" s="156"/>
      <c r="C76" s="156"/>
    </row>
    <row r="79" spans="1:4" x14ac:dyDescent="0.3">
      <c r="A79" s="153" t="s">
        <v>80</v>
      </c>
      <c r="B79" s="153"/>
      <c r="C79" s="153"/>
    </row>
    <row r="80" spans="1:4" ht="16.2" thickBot="1" x14ac:dyDescent="0.35">
      <c r="A80" s="12"/>
    </row>
    <row r="81" spans="1:7" ht="16.2" thickBot="1" x14ac:dyDescent="0.35">
      <c r="A81" s="13" t="s">
        <v>81</v>
      </c>
      <c r="B81" s="126" t="s">
        <v>82</v>
      </c>
      <c r="C81" s="126" t="s">
        <v>57</v>
      </c>
      <c r="D81" s="126" t="s">
        <v>37</v>
      </c>
    </row>
    <row r="82" spans="1:7" ht="16.2" thickBot="1" x14ac:dyDescent="0.35">
      <c r="A82" s="15" t="s">
        <v>38</v>
      </c>
      <c r="B82" s="16" t="s">
        <v>130</v>
      </c>
      <c r="C82" s="27">
        <f>1/12/12</f>
        <v>6.9444444444444441E-3</v>
      </c>
      <c r="D82" s="23">
        <f t="shared" ref="D82:D88" si="1">(C$17)*C82</f>
        <v>19.611445490393756</v>
      </c>
    </row>
    <row r="83" spans="1:7" ht="16.2" thickBot="1" x14ac:dyDescent="0.35">
      <c r="A83" s="15" t="s">
        <v>40</v>
      </c>
      <c r="B83" s="16" t="s">
        <v>82</v>
      </c>
      <c r="C83" s="119">
        <v>0.02</v>
      </c>
      <c r="D83" s="23">
        <f t="shared" si="1"/>
        <v>56.480963012334023</v>
      </c>
    </row>
    <row r="84" spans="1:7" ht="16.2" thickBot="1" x14ac:dyDescent="0.35">
      <c r="A84" s="15" t="s">
        <v>41</v>
      </c>
      <c r="B84" s="16" t="s">
        <v>83</v>
      </c>
      <c r="C84" s="119">
        <v>1.4999999999999999E-2</v>
      </c>
      <c r="D84" s="23">
        <f t="shared" si="1"/>
        <v>42.360722259250515</v>
      </c>
    </row>
    <row r="85" spans="1:7" ht="16.2" thickBot="1" x14ac:dyDescent="0.35">
      <c r="A85" s="15" t="s">
        <v>42</v>
      </c>
      <c r="B85" s="16" t="s">
        <v>84</v>
      </c>
      <c r="C85" s="119">
        <v>0.01</v>
      </c>
      <c r="D85" s="23">
        <f t="shared" si="1"/>
        <v>28.240481506167011</v>
      </c>
    </row>
    <row r="86" spans="1:7" ht="16.2" thickBot="1" x14ac:dyDescent="0.35">
      <c r="A86" s="15" t="s">
        <v>43</v>
      </c>
      <c r="B86" s="16" t="s">
        <v>85</v>
      </c>
      <c r="C86" s="119">
        <v>0.01</v>
      </c>
      <c r="D86" s="23">
        <f t="shared" si="1"/>
        <v>28.240481506167011</v>
      </c>
    </row>
    <row r="87" spans="1:7" ht="16.2" thickBot="1" x14ac:dyDescent="0.35">
      <c r="A87" s="15" t="s">
        <v>45</v>
      </c>
      <c r="B87" s="120" t="s">
        <v>47</v>
      </c>
      <c r="C87" s="119">
        <v>0</v>
      </c>
      <c r="D87" s="23">
        <f t="shared" si="1"/>
        <v>0</v>
      </c>
    </row>
    <row r="88" spans="1:7" ht="16.2" thickBot="1" x14ac:dyDescent="0.35">
      <c r="A88" s="154" t="s">
        <v>64</v>
      </c>
      <c r="B88" s="155"/>
      <c r="C88" s="27">
        <f>SUM(C82:C87)</f>
        <v>6.1944444444444448E-2</v>
      </c>
      <c r="D88" s="23">
        <f t="shared" si="1"/>
        <v>174.93409377431234</v>
      </c>
    </row>
    <row r="89" spans="1:7" x14ac:dyDescent="0.3">
      <c r="C89" s="53">
        <f>C27+C41+C73+C88+E41</f>
        <v>0.78050204444444449</v>
      </c>
    </row>
    <row r="91" spans="1:7" x14ac:dyDescent="0.3">
      <c r="A91" s="153" t="s">
        <v>86</v>
      </c>
      <c r="B91" s="153"/>
      <c r="C91" s="153"/>
      <c r="F91" s="73"/>
      <c r="G91" s="73"/>
    </row>
    <row r="92" spans="1:7" ht="16.2" thickBot="1" x14ac:dyDescent="0.35">
      <c r="A92" s="12"/>
      <c r="F92" s="73"/>
      <c r="G92" s="73"/>
    </row>
    <row r="93" spans="1:7" ht="16.2" thickBot="1" x14ac:dyDescent="0.35">
      <c r="A93" s="13" t="s">
        <v>87</v>
      </c>
      <c r="B93" s="126" t="s">
        <v>129</v>
      </c>
      <c r="C93" s="126" t="s">
        <v>37</v>
      </c>
      <c r="F93" s="70">
        <f>C10+C12</f>
        <v>2399.2280000000001</v>
      </c>
      <c r="G93" s="73"/>
    </row>
    <row r="94" spans="1:7" ht="16.2" thickBot="1" x14ac:dyDescent="0.35">
      <c r="A94" s="15" t="s">
        <v>38</v>
      </c>
      <c r="B94" s="16" t="s">
        <v>102</v>
      </c>
      <c r="C94" s="52">
        <f>F96*0.5</f>
        <v>132.78636421818183</v>
      </c>
      <c r="F94" s="70">
        <f>F93/220</f>
        <v>10.905581818181819</v>
      </c>
      <c r="G94" s="73"/>
    </row>
    <row r="95" spans="1:7" ht="16.2" thickBot="1" x14ac:dyDescent="0.35">
      <c r="A95" s="154" t="s">
        <v>5</v>
      </c>
      <c r="B95" s="155"/>
      <c r="C95" s="52">
        <f>C94</f>
        <v>132.78636421818183</v>
      </c>
      <c r="F95" s="70">
        <f>F94*1.6</f>
        <v>17.448930909090912</v>
      </c>
      <c r="G95" s="73"/>
    </row>
    <row r="96" spans="1:7" x14ac:dyDescent="0.3">
      <c r="F96" s="70">
        <f>F95*15.22</f>
        <v>265.57272843636366</v>
      </c>
      <c r="G96" s="73"/>
    </row>
    <row r="97" spans="1:7" x14ac:dyDescent="0.3">
      <c r="F97" s="73"/>
      <c r="G97" s="73"/>
    </row>
    <row r="98" spans="1:7" x14ac:dyDescent="0.3">
      <c r="A98" s="153" t="s">
        <v>89</v>
      </c>
      <c r="B98" s="153"/>
      <c r="C98" s="153"/>
      <c r="F98" s="73"/>
      <c r="G98" s="73"/>
    </row>
    <row r="99" spans="1:7" ht="16.2" thickBot="1" x14ac:dyDescent="0.35">
      <c r="A99" s="12"/>
      <c r="F99" s="73"/>
    </row>
    <row r="100" spans="1:7" ht="16.2" thickBot="1" x14ac:dyDescent="0.35">
      <c r="A100" s="13">
        <v>4</v>
      </c>
      <c r="B100" s="126" t="s">
        <v>90</v>
      </c>
      <c r="C100" s="126" t="s">
        <v>37</v>
      </c>
    </row>
    <row r="101" spans="1:7" ht="16.2" thickBot="1" x14ac:dyDescent="0.35">
      <c r="A101" s="15" t="s">
        <v>81</v>
      </c>
      <c r="B101" s="16" t="s">
        <v>82</v>
      </c>
      <c r="C101" s="23">
        <f>D88</f>
        <v>174.93409377431234</v>
      </c>
    </row>
    <row r="102" spans="1:7" ht="16.2" thickBot="1" x14ac:dyDescent="0.35">
      <c r="A102" s="15" t="s">
        <v>87</v>
      </c>
      <c r="B102" s="16" t="s">
        <v>88</v>
      </c>
      <c r="C102" s="23">
        <f>C95</f>
        <v>132.78636421818183</v>
      </c>
    </row>
    <row r="103" spans="1:7" ht="16.2" thickBot="1" x14ac:dyDescent="0.35">
      <c r="A103" s="154" t="s">
        <v>5</v>
      </c>
      <c r="B103" s="155"/>
      <c r="C103" s="39">
        <f>C101+C102</f>
        <v>307.72045799249418</v>
      </c>
    </row>
    <row r="106" spans="1:7" x14ac:dyDescent="0.3">
      <c r="A106" s="156" t="s">
        <v>91</v>
      </c>
      <c r="B106" s="156"/>
      <c r="C106" s="156"/>
    </row>
    <row r="107" spans="1:7" ht="16.2" thickBot="1" x14ac:dyDescent="0.35"/>
    <row r="108" spans="1:7" ht="16.2" thickBot="1" x14ac:dyDescent="0.35">
      <c r="A108" s="13">
        <v>5</v>
      </c>
      <c r="B108" s="19" t="s">
        <v>22</v>
      </c>
      <c r="C108" s="126" t="s">
        <v>37</v>
      </c>
    </row>
    <row r="109" spans="1:7" ht="16.2" thickBot="1" x14ac:dyDescent="0.35">
      <c r="A109" s="15" t="s">
        <v>38</v>
      </c>
      <c r="B109" s="16" t="s">
        <v>92</v>
      </c>
      <c r="C109" s="117">
        <f>'Planlha de Apoio FCO'!C46</f>
        <v>103.33333333333333</v>
      </c>
    </row>
    <row r="110" spans="1:7" ht="16.2" thickBot="1" x14ac:dyDescent="0.35">
      <c r="A110" s="15" t="s">
        <v>40</v>
      </c>
      <c r="B110" s="16" t="s">
        <v>93</v>
      </c>
      <c r="C110" s="117">
        <f>'Planlha de Apoio FCO'!D34</f>
        <v>72.938749999999999</v>
      </c>
    </row>
    <row r="111" spans="1:7" ht="16.2" thickBot="1" x14ac:dyDescent="0.35">
      <c r="A111" s="15" t="s">
        <v>41</v>
      </c>
      <c r="B111" s="120" t="s">
        <v>146</v>
      </c>
      <c r="C111" s="117"/>
    </row>
    <row r="112" spans="1:7" ht="16.2" thickBot="1" x14ac:dyDescent="0.35">
      <c r="A112" s="15" t="s">
        <v>42</v>
      </c>
      <c r="B112" s="120" t="s">
        <v>146</v>
      </c>
      <c r="C112" s="117"/>
    </row>
    <row r="113" spans="1:4" ht="16.2" thickBot="1" x14ac:dyDescent="0.35">
      <c r="A113" s="154" t="s">
        <v>64</v>
      </c>
      <c r="B113" s="155"/>
      <c r="C113" s="23">
        <f>SUM(C109:C112)</f>
        <v>176.27208333333334</v>
      </c>
    </row>
    <row r="116" spans="1:4" x14ac:dyDescent="0.3">
      <c r="A116" s="156" t="s">
        <v>94</v>
      </c>
      <c r="B116" s="156"/>
      <c r="C116" s="156"/>
    </row>
    <row r="117" spans="1:4" ht="16.2" thickBot="1" x14ac:dyDescent="0.35"/>
    <row r="118" spans="1:4" ht="16.2" thickBot="1" x14ac:dyDescent="0.35">
      <c r="A118" s="13">
        <v>6</v>
      </c>
      <c r="B118" s="19" t="s">
        <v>23</v>
      </c>
      <c r="C118" s="126" t="s">
        <v>57</v>
      </c>
      <c r="D118" s="126" t="s">
        <v>37</v>
      </c>
    </row>
    <row r="119" spans="1:4" ht="16.2" thickBot="1" x14ac:dyDescent="0.35">
      <c r="A119" s="15" t="s">
        <v>38</v>
      </c>
      <c r="B119" s="43" t="s">
        <v>24</v>
      </c>
      <c r="C119" s="116">
        <f>'Posto 12x36 diurno'!C114</f>
        <v>0.1</v>
      </c>
      <c r="D119" s="45">
        <f>C119*C138</f>
        <v>634.72250533341037</v>
      </c>
    </row>
    <row r="120" spans="1:4" ht="16.2" thickBot="1" x14ac:dyDescent="0.35">
      <c r="A120" s="15" t="s">
        <v>40</v>
      </c>
      <c r="B120" s="43" t="s">
        <v>26</v>
      </c>
      <c r="C120" s="116">
        <f>C119</f>
        <v>0.1</v>
      </c>
      <c r="D120" s="45">
        <f>C120*(C138+D119)</f>
        <v>698.19475586675139</v>
      </c>
    </row>
    <row r="121" spans="1:4" ht="16.2" thickBot="1" x14ac:dyDescent="0.35">
      <c r="A121" s="15" t="s">
        <v>41</v>
      </c>
      <c r="B121" s="16" t="s">
        <v>25</v>
      </c>
      <c r="C121" s="17"/>
      <c r="D121" s="23">
        <f>(C$17+C$61+D$73+C$103+C$113)*C121</f>
        <v>0</v>
      </c>
    </row>
    <row r="122" spans="1:4" ht="16.2" thickBot="1" x14ac:dyDescent="0.35">
      <c r="A122" s="15"/>
      <c r="B122" s="43" t="s">
        <v>106</v>
      </c>
      <c r="C122" s="44">
        <f>C123+C124</f>
        <v>3.6499999999999998E-2</v>
      </c>
      <c r="D122" s="45">
        <f>C122*(C$138+D$119+D$120)</f>
        <v>280.32519448050067</v>
      </c>
    </row>
    <row r="123" spans="1:4" ht="16.2" thickBot="1" x14ac:dyDescent="0.35">
      <c r="A123" s="15"/>
      <c r="B123" s="16" t="s">
        <v>104</v>
      </c>
      <c r="C123" s="17">
        <v>0.03</v>
      </c>
      <c r="D123" s="23">
        <f>C123*(C$138+D$119+D$120)</f>
        <v>230.40426943602793</v>
      </c>
    </row>
    <row r="124" spans="1:4" ht="16.2" thickBot="1" x14ac:dyDescent="0.35">
      <c r="A124" s="15"/>
      <c r="B124" s="16" t="s">
        <v>105</v>
      </c>
      <c r="C124" s="17">
        <v>6.4999999999999997E-3</v>
      </c>
      <c r="D124" s="23">
        <f>C124*(C$138+D$119+D$120)</f>
        <v>49.920925044472718</v>
      </c>
    </row>
    <row r="125" spans="1:4" ht="16.2" thickBot="1" x14ac:dyDescent="0.35">
      <c r="A125" s="15"/>
      <c r="B125" s="43" t="s">
        <v>107</v>
      </c>
      <c r="C125" s="44">
        <v>0</v>
      </c>
      <c r="D125" s="45">
        <f>C125*(C$138+D$119+D$120)</f>
        <v>0</v>
      </c>
    </row>
    <row r="126" spans="1:4" ht="16.2" thickBot="1" x14ac:dyDescent="0.35">
      <c r="A126" s="15"/>
      <c r="B126" s="43" t="s">
        <v>108</v>
      </c>
      <c r="C126" s="44">
        <v>0.02</v>
      </c>
      <c r="D126" s="45">
        <f>C126*(C$138+D$119+D$120)</f>
        <v>153.60284629068531</v>
      </c>
    </row>
    <row r="127" spans="1:4" ht="16.2" thickBot="1" x14ac:dyDescent="0.35">
      <c r="A127" s="169" t="s">
        <v>64</v>
      </c>
      <c r="B127" s="170"/>
      <c r="C127" s="44">
        <f>C119+C120+C122+C125+C126</f>
        <v>0.25650000000000001</v>
      </c>
      <c r="D127" s="45">
        <f>D119+D120+D122+D125+D126</f>
        <v>1766.8453019713475</v>
      </c>
    </row>
    <row r="130" spans="1:3" x14ac:dyDescent="0.3">
      <c r="A130" s="156" t="s">
        <v>95</v>
      </c>
      <c r="B130" s="156"/>
      <c r="C130" s="156"/>
    </row>
    <row r="131" spans="1:3" ht="16.2" thickBot="1" x14ac:dyDescent="0.35"/>
    <row r="132" spans="1:3" ht="16.2" thickBot="1" x14ac:dyDescent="0.35">
      <c r="A132" s="13"/>
      <c r="B132" s="126" t="s">
        <v>96</v>
      </c>
      <c r="C132" s="126" t="s">
        <v>37</v>
      </c>
    </row>
    <row r="133" spans="1:3" ht="16.2" thickBot="1" x14ac:dyDescent="0.35">
      <c r="A133" s="21" t="s">
        <v>38</v>
      </c>
      <c r="B133" s="16" t="s">
        <v>35</v>
      </c>
      <c r="C133" s="42">
        <f>C17</f>
        <v>2824.0481506167012</v>
      </c>
    </row>
    <row r="134" spans="1:3" ht="16.2" thickBot="1" x14ac:dyDescent="0.35">
      <c r="A134" s="21" t="s">
        <v>40</v>
      </c>
      <c r="B134" s="16" t="s">
        <v>48</v>
      </c>
      <c r="C134" s="42">
        <f>C61</f>
        <v>2838.4645742768635</v>
      </c>
    </row>
    <row r="135" spans="1:3" ht="16.2" thickBot="1" x14ac:dyDescent="0.35">
      <c r="A135" s="21" t="s">
        <v>41</v>
      </c>
      <c r="B135" s="16" t="s">
        <v>71</v>
      </c>
      <c r="C135" s="42">
        <f>D73</f>
        <v>200.71978711471218</v>
      </c>
    </row>
    <row r="136" spans="1:3" ht="16.2" thickBot="1" x14ac:dyDescent="0.35">
      <c r="A136" s="21" t="s">
        <v>42</v>
      </c>
      <c r="B136" s="16" t="s">
        <v>79</v>
      </c>
      <c r="C136" s="42">
        <f>C103</f>
        <v>307.72045799249418</v>
      </c>
    </row>
    <row r="137" spans="1:3" ht="16.2" thickBot="1" x14ac:dyDescent="0.35">
      <c r="A137" s="21" t="s">
        <v>43</v>
      </c>
      <c r="B137" s="16" t="s">
        <v>91</v>
      </c>
      <c r="C137" s="42">
        <f>C113</f>
        <v>176.27208333333334</v>
      </c>
    </row>
    <row r="138" spans="1:3" ht="16.2" thickBot="1" x14ac:dyDescent="0.35">
      <c r="A138" s="154" t="s">
        <v>97</v>
      </c>
      <c r="B138" s="155"/>
      <c r="C138" s="42">
        <f>SUM(C133:C137)</f>
        <v>6347.225053334103</v>
      </c>
    </row>
    <row r="139" spans="1:3" ht="16.2" thickBot="1" x14ac:dyDescent="0.35">
      <c r="A139" s="21" t="s">
        <v>45</v>
      </c>
      <c r="B139" s="16" t="s">
        <v>98</v>
      </c>
      <c r="C139" s="42">
        <f>D127</f>
        <v>1766.8453019713475</v>
      </c>
    </row>
    <row r="140" spans="1:3" x14ac:dyDescent="0.3">
      <c r="A140" s="167" t="s">
        <v>99</v>
      </c>
      <c r="B140" s="168"/>
      <c r="C140" s="49">
        <f>C138+C139</f>
        <v>8114.07035530545</v>
      </c>
    </row>
    <row r="141" spans="1:3" x14ac:dyDescent="0.3">
      <c r="A141" s="164" t="s">
        <v>118</v>
      </c>
      <c r="B141" s="165"/>
      <c r="C141" s="51">
        <v>2</v>
      </c>
    </row>
    <row r="142" spans="1:3" ht="16.2" thickBot="1" x14ac:dyDescent="0.35">
      <c r="A142" s="166" t="s">
        <v>119</v>
      </c>
      <c r="B142" s="166"/>
      <c r="C142" s="50">
        <f>C140*C141</f>
        <v>16228.1407106109</v>
      </c>
    </row>
  </sheetData>
  <sheetProtection password="F668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7:B17"/>
    <mergeCell ref="A20:C20"/>
    <mergeCell ref="A22:C22"/>
    <mergeCell ref="A27:B27"/>
    <mergeCell ref="A30:D30"/>
    <mergeCell ref="A41:B41"/>
    <mergeCell ref="A44:C44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52" max="3" man="1"/>
    <brk id="90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5</vt:i4>
      </vt:variant>
    </vt:vector>
  </HeadingPairs>
  <TitlesOfParts>
    <vt:vector size="15" baseType="lpstr">
      <vt:lpstr>Resumo postos</vt:lpstr>
      <vt:lpstr>Posto 12x36 diurno</vt:lpstr>
      <vt:lpstr>Posto 12x36 noturno</vt:lpstr>
      <vt:lpstr>Planilha de Apoio - P 12 x 36</vt:lpstr>
      <vt:lpstr>FCO - Seg Sab</vt:lpstr>
      <vt:lpstr>Planlha de Apoio FCO</vt:lpstr>
      <vt:lpstr>SCI - Seg Sab</vt:lpstr>
      <vt:lpstr>Planlha de Apoio SCI</vt:lpstr>
      <vt:lpstr>TIT - Seg Sab</vt:lpstr>
      <vt:lpstr>Planlha de Apoio TIT</vt:lpstr>
      <vt:lpstr>'FCO - Seg Sab'!Area_de_impressao</vt:lpstr>
      <vt:lpstr>'Posto 12x36 diurno'!Area_de_impressao</vt:lpstr>
      <vt:lpstr>'Posto 12x36 noturno'!Area_de_impressao</vt:lpstr>
      <vt:lpstr>'SCI - Seg Sab'!Area_de_impressao</vt:lpstr>
      <vt:lpstr>'TIT - Seg Sab'!Area_de_impressao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2022-02-25T14:00:51Z</dcterms:modified>
</cp:coreProperties>
</file>