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3%" sheetId="25" r:id="rId2"/>
    <sheet name="Posto 12x36 noturno ISS 3%" sheetId="26" r:id="rId3"/>
    <sheet name="Posto 12x36 diurno ISS 5%" sheetId="28" r:id="rId4"/>
    <sheet name="Posto 12x36 noturno ISS 5%" sheetId="29" r:id="rId5"/>
    <sheet name="Planilha de Apoio - P 12 x 36" sheetId="4" r:id="rId6"/>
    <sheet name="PIN Seg Sáb -01" sheetId="32" r:id="rId7"/>
    <sheet name="Planlha de Apoio AME S Sáb" sheetId="33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1" l="1"/>
  <c r="F9" i="11"/>
  <c r="F23" i="11"/>
  <c r="G23" i="11" s="1"/>
  <c r="F31" i="11"/>
  <c r="F22" i="11"/>
  <c r="F37" i="11"/>
  <c r="F24" i="11"/>
  <c r="G24" i="11" s="1"/>
  <c r="C47" i="29"/>
  <c r="C45" i="29"/>
  <c r="C44" i="29"/>
  <c r="F10" i="11"/>
  <c r="G10" i="11" s="1"/>
  <c r="C65" i="29"/>
  <c r="C79" i="29"/>
  <c r="C79" i="26"/>
  <c r="C68" i="26"/>
  <c r="C65" i="26"/>
  <c r="C47" i="26"/>
  <c r="C45" i="26"/>
  <c r="C44" i="26"/>
  <c r="D11" i="32" l="1"/>
  <c r="C107" i="32"/>
  <c r="C106" i="32"/>
  <c r="C47" i="32"/>
  <c r="C45" i="32"/>
  <c r="C44" i="32"/>
  <c r="B46" i="33"/>
  <c r="C46" i="33" s="1"/>
  <c r="D42" i="33"/>
  <c r="D41" i="33"/>
  <c r="D40" i="33"/>
  <c r="D39" i="33"/>
  <c r="D38" i="33"/>
  <c r="D37" i="33"/>
  <c r="C33" i="33"/>
  <c r="D33" i="33" s="1"/>
  <c r="C32" i="33"/>
  <c r="D32" i="33" s="1"/>
  <c r="C31" i="33"/>
  <c r="D31" i="33" s="1"/>
  <c r="C30" i="33"/>
  <c r="D30" i="33" s="1"/>
  <c r="C29" i="33"/>
  <c r="D29" i="33" s="1"/>
  <c r="D25" i="33"/>
  <c r="D20" i="33"/>
  <c r="D19" i="33"/>
  <c r="D21" i="33" s="1"/>
  <c r="A17" i="33"/>
  <c r="C14" i="33"/>
  <c r="B14" i="33"/>
  <c r="D14" i="33" s="1"/>
  <c r="E10" i="33"/>
  <c r="E6" i="33"/>
  <c r="C119" i="32"/>
  <c r="C117" i="32"/>
  <c r="C79" i="32"/>
  <c r="C85" i="32" s="1"/>
  <c r="C65" i="32"/>
  <c r="C38" i="32"/>
  <c r="C24" i="32"/>
  <c r="C11" i="32"/>
  <c r="D10" i="32" s="1"/>
  <c r="E10" i="32" s="1"/>
  <c r="C110" i="32" l="1"/>
  <c r="C134" i="32" s="1"/>
  <c r="C68" i="32"/>
  <c r="E38" i="32"/>
  <c r="C49" i="32"/>
  <c r="C57" i="32" s="1"/>
  <c r="D34" i="33"/>
  <c r="C70" i="32"/>
  <c r="C86" i="32" s="1"/>
  <c r="C124" i="32"/>
  <c r="E11" i="32"/>
  <c r="E13" i="32"/>
  <c r="F90" i="32"/>
  <c r="F91" i="32" s="1"/>
  <c r="F92" i="32" s="1"/>
  <c r="F93" i="32" s="1"/>
  <c r="C91" i="32" s="1"/>
  <c r="C92" i="32" s="1"/>
  <c r="C99" i="32" s="1"/>
  <c r="E12" i="32" l="1"/>
  <c r="C13" i="32" s="1"/>
  <c r="C12" i="32"/>
  <c r="C14" i="32" s="1"/>
  <c r="D85" i="32" l="1"/>
  <c r="C98" i="32" s="1"/>
  <c r="C100" i="32" s="1"/>
  <c r="C133" i="32" s="1"/>
  <c r="D65" i="32"/>
  <c r="D23" i="32"/>
  <c r="D84" i="32"/>
  <c r="D64" i="32"/>
  <c r="D22" i="32"/>
  <c r="D83" i="32"/>
  <c r="D69" i="32"/>
  <c r="D82" i="32"/>
  <c r="C130" i="32"/>
  <c r="D81" i="32"/>
  <c r="D80" i="32"/>
  <c r="D67" i="32"/>
  <c r="D79" i="32"/>
  <c r="D66" i="32"/>
  <c r="D24" i="32"/>
  <c r="D68" i="32"/>
  <c r="D35" i="32" l="1"/>
  <c r="D34" i="32"/>
  <c r="D33" i="32"/>
  <c r="D32" i="32"/>
  <c r="D38" i="32"/>
  <c r="C56" i="32" s="1"/>
  <c r="D31" i="32"/>
  <c r="C55" i="32"/>
  <c r="D37" i="32"/>
  <c r="D30" i="32"/>
  <c r="D36" i="32"/>
  <c r="D70" i="32"/>
  <c r="C132" i="32" s="1"/>
  <c r="C58" i="32" l="1"/>
  <c r="C131" i="32" l="1"/>
  <c r="C135" i="32" s="1"/>
  <c r="D118" i="32"/>
  <c r="D116" i="32" l="1"/>
  <c r="D117" i="32" s="1"/>
  <c r="D123" i="32" l="1"/>
  <c r="D121" i="32"/>
  <c r="D122" i="32"/>
  <c r="D119" i="32"/>
  <c r="D120" i="32"/>
  <c r="D124" i="32" l="1"/>
  <c r="C136" i="32" s="1"/>
  <c r="C137" i="32" s="1"/>
  <c r="C139" i="32" s="1"/>
  <c r="G31" i="11" s="1"/>
  <c r="C119" i="29" l="1"/>
  <c r="C117" i="29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5" i="29"/>
  <c r="C49" i="29"/>
  <c r="C57" i="29" s="1"/>
  <c r="C38" i="29"/>
  <c r="C68" i="29" s="1"/>
  <c r="C70" i="29" s="1"/>
  <c r="C24" i="29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07" i="26"/>
  <c r="C106" i="26"/>
  <c r="C110" i="26" s="1"/>
  <c r="C134" i="26" s="1"/>
  <c r="C85" i="26"/>
  <c r="C70" i="26"/>
  <c r="C49" i="26"/>
  <c r="C57" i="26" s="1"/>
  <c r="C38" i="26"/>
  <c r="C24" i="26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D34" i="4"/>
  <c r="D14" i="4"/>
  <c r="D21" i="4"/>
  <c r="B46" i="4"/>
  <c r="C46" i="4" s="1"/>
  <c r="C131" i="29" l="1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D116" i="29" l="1"/>
  <c r="D114" i="28"/>
  <c r="C58" i="26"/>
  <c r="D121" i="25"/>
  <c r="D114" i="25"/>
  <c r="D115" i="25"/>
  <c r="D118" i="25" s="1"/>
  <c r="D117" i="29" l="1"/>
  <c r="D119" i="29" s="1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D120" i="29" l="1"/>
  <c r="D122" i="29"/>
  <c r="D121" i="29"/>
  <c r="D123" i="29"/>
  <c r="D116" i="26"/>
  <c r="D117" i="26" s="1"/>
  <c r="D124" i="29" l="1"/>
  <c r="C136" i="29" s="1"/>
  <c r="C137" i="29" s="1"/>
  <c r="C139" i="29" s="1"/>
  <c r="F16" i="11" s="1"/>
  <c r="D122" i="26"/>
  <c r="D123" i="26"/>
  <c r="G22" i="11"/>
  <c r="G25" i="11" s="1"/>
  <c r="G26" i="11" s="1"/>
  <c r="G27" i="11" s="1"/>
  <c r="D119" i="26"/>
  <c r="D120" i="26"/>
  <c r="D121" i="26"/>
  <c r="D124" i="26" l="1"/>
  <c r="C136" i="26" s="1"/>
  <c r="C137" i="26" s="1"/>
  <c r="C139" i="26" s="1"/>
  <c r="G30" i="11"/>
  <c r="G32" i="11" s="1"/>
  <c r="G33" i="11" s="1"/>
  <c r="G34" i="11" s="1"/>
  <c r="G9" i="11" l="1"/>
  <c r="G11" i="11" s="1"/>
  <c r="G37" i="11"/>
  <c r="G38" i="11" s="1"/>
  <c r="G39" i="11" s="1"/>
  <c r="G40" i="11" s="1"/>
  <c r="G16" i="11"/>
  <c r="G17" i="11" s="1"/>
  <c r="G18" i="11" s="1"/>
  <c r="G19" i="11" s="1"/>
  <c r="G12" i="11" l="1"/>
  <c r="G13" i="11" s="1"/>
  <c r="G43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<sst xmlns="http://schemas.openxmlformats.org/spreadsheetml/2006/main" count="1040" uniqueCount="176">
  <si>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</si>
  <si>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</si>
  <si>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</si>
  <si>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</si>
  <si>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</si>
  <si>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</si>
  <si>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</si>
  <si>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</si>
  <si>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</si>
  <si>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</si>
  <si>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</si>
  <si>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</si>
  <si>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</si>
  <si>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</si>
  <si>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</si>
  <si>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</si>
  <si>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</si>
  <si>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</si>
  <si>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</si>
  <si>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</si>
  <si>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</si>
  <si>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</si>
  <si>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</si>
  <si>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</si>
  <si>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</si>
  <si>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</si>
  <si>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</si>
  <si>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</si>
  <si>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</si>
  <si>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</si>
  <si>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</si>
  <si>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</si>
  <si>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</si>
  <si>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</si>
  <si>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</si>
  <si>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</si>
  <si>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</si>
  <si>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</si>
  <si>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</si>
  <si>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</si>
  <si>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</si>
  <si>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</si>
  <si>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</si>
  <si>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</si>
  <si>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</si>
  <si>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</si>
  <si>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</si>
  <si>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</si>
  <si>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</si>
  <si>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</si>
  <si>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</si>
  <si>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</si>
  <si>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</si>
  <si>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</si>
  <si>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</si>
  <si>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</si>
  <si>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</si>
  <si>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</si>
  <si>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</si>
  <si>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</si>
  <si>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</si>
  <si>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</si>
  <si>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</si>
  <si>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</si>
  <si>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</si>
  <si>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</si>
  <si>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</si>
  <si>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</si>
  <si>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</si>
  <si>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</si>
  <si>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</si>
  <si>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</si>
  <si>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</si>
  <si>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</si>
  <si>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</si>
  <si>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</si>
  <si>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</si>
  <si>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</si>
  <si>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</si>
  <si>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</si>
  <si>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</si>
  <si>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</si>
  <si>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</si>
  <si>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</si>
  <si>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</si>
  <si>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</si>
  <si>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</si>
  <si>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</si>
  <si>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</si>
  <si>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</si>
  <si>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</si>
  <si>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</si>
  <si>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</si>
  <si>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</si>
  <si>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</si>
  <si>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</si>
  <si>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</si>
  <si>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</si>
  <si>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</si>
  <si>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</si>
  <si>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</si>
  <si>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</si>
  <si>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</si>
  <si>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</si>
  <si>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</si>
  <si>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</si>
  <si>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</si>
  <si>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</si>
  <si>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</si>
  <si>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</si>
  <si>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</si>
  <si>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</si>
  <si>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</si>
  <si>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</si>
  <si>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</si>
  <si>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</si>
  <si>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</si>
  <si>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</si>
  <si>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</si>
  <si>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</si>
  <si>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</si>
  <si>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</si>
  <si>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</si>
  <si>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</si>
  <si>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</si>
  <si>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</si>
  <si>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</si>
  <si>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</si>
  <si>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</si>
  <si>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</si>
  <si>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</si>
  <si>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</si>
  <si>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</si>
  <si>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</si>
  <si>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</si>
  <si>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</si>
  <si>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</si>
  <si>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</si>
  <si>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</si>
  <si>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</si>
  <si>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</si>
  <si>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</si>
  <si>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</si>
  <si>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</si>
  <si>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</si>
  <si>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</si>
  <si>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</si>
  <si>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</si>
  <si>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</si>
  <si>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</si>
  <si>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</si>
  <si>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</si>
  <si>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</si>
  <si>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</si>
  <si>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</si>
  <si>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</si>
  <si>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</si>
  <si>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</si>
  <si>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</si>
  <si>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</si>
  <si>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</si>
  <si>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</si>
  <si>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</si>
  <si>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</si>
  <si>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</si>
  <si>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Hora Noturna Adicional</t>
  </si>
  <si>
    <t>SJC (SÃO JOSÉ DOS CAMPOS) Rua Saigiro Nakamura, 400 - S. J. dos Campos/SP  (ISS 3%)</t>
  </si>
  <si>
    <t>Segunda a sábado, das 7h00 às 19h00</t>
  </si>
  <si>
    <t>TAU (TAUBATÉ) Rua Nelson Freire Campello, 202 - Taubaté/SP (ISS 5%)</t>
  </si>
  <si>
    <t>PIN (PINDAMONHANGABA) R. Suíça, 1255 - Pindamonhangaba/SP (ISS 3%)</t>
  </si>
  <si>
    <t>GUA (GUARATINGUETÁ) Rua Dr. João B. Rangel de Camargo, 50 - Guaratinguetá/SP  (ISS 3%)</t>
  </si>
  <si>
    <t>CAJ (CENTRO UNIVERSITÁRIO SENAC – CAMPOS DO JORDÃO) Avenida Frei Orestes Giraldi, 3549 - Capivari/SP (ISS 5%)</t>
  </si>
  <si>
    <t>Seg. à Sexta das 7h às 23h e aos Sábados das 7h às 15h</t>
  </si>
  <si>
    <t>12 horas diúrnas de Segunda à Sábado</t>
  </si>
  <si>
    <t>12 horas noturnas de segunda à domingo e feriados</t>
  </si>
  <si>
    <t>Valor Total Mensal (São José dos Campo, Taubaté, Pindamonhangaba, Guaratinguetá e Centro Universitário Campos do Jordão)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</si>
</sst>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22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>
      <alignment wrapText="1"/>
    </xf>
    <xf numFmtId="0" fontId="19" fillId="0" borderId="56" xfId="0" applyFont="1" applyBorder="1" applyAlignment="1">
      <alignment wrapText="1"/>
    </xf>
    <xf numFmtId="0" fontId="19" fillId="0" borderId="57" xfId="0" applyFont="1" applyBorder="1" applyAlignment="1">
      <alignment wrapText="1"/>
    </xf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41" borderId="0" xfId="0" applyFill="1" applyAlignment="1" applyProtection="1">
      <protection locked="0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0"/>
  <sheetViews>
    <sheetView tabSelected="1" workbookViewId="0">
      <selection activeCell="D10" sqref="D10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32" t="s">
        <v>157</v>
      </c>
      <c r="C2" s="132"/>
      <c r="D2" s="133"/>
      <c r="E2" s="133"/>
      <c r="F2" s="133"/>
      <c r="G2" s="133"/>
    </row>
    <row r="3" spans="2:8" ht="28.5" customHeight="1" x14ac:dyDescent="0.3">
      <c r="B3" s="132" t="s">
        <v>158</v>
      </c>
      <c r="C3" s="132"/>
      <c r="D3" s="133"/>
      <c r="E3" s="133"/>
      <c r="F3" s="133"/>
      <c r="G3" s="133"/>
    </row>
    <row r="4" spans="2:8" ht="28.5" customHeight="1" x14ac:dyDescent="0.3">
      <c r="B4" s="132" t="s">
        <v>159</v>
      </c>
      <c r="C4" s="132"/>
      <c r="D4" s="133"/>
      <c r="E4" s="133"/>
      <c r="F4" s="133"/>
      <c r="G4" s="133"/>
    </row>
    <row r="5" spans="2:8" ht="15" thickBot="1" x14ac:dyDescent="0.35"/>
    <row r="6" spans="2:8" ht="15" thickBot="1" x14ac:dyDescent="0.35">
      <c r="B6" s="134" t="s">
        <v>133</v>
      </c>
      <c r="C6" s="135"/>
      <c r="D6" s="135"/>
      <c r="E6" s="135"/>
      <c r="F6" s="135"/>
      <c r="G6" s="136"/>
      <c r="H6" s="51"/>
    </row>
    <row r="7" spans="2:8" ht="15" thickBot="1" x14ac:dyDescent="0.35">
      <c r="B7" s="134"/>
      <c r="C7" s="135"/>
      <c r="D7" s="135"/>
      <c r="E7" s="135"/>
      <c r="F7" s="135"/>
      <c r="G7" s="136"/>
      <c r="H7" s="51"/>
    </row>
    <row r="8" spans="2:8" ht="21" thickBot="1" x14ac:dyDescent="0.35">
      <c r="B8" s="137" t="s">
        <v>134</v>
      </c>
      <c r="C8" s="138"/>
      <c r="D8" s="52" t="s">
        <v>135</v>
      </c>
      <c r="E8" s="52" t="s">
        <v>136</v>
      </c>
      <c r="F8" s="52" t="s">
        <v>137</v>
      </c>
      <c r="G8" s="52" t="s">
        <v>138</v>
      </c>
      <c r="H8" s="51"/>
    </row>
    <row r="9" spans="2:8" ht="21" thickBot="1" x14ac:dyDescent="0.35">
      <c r="B9" s="139">
        <v>1</v>
      </c>
      <c r="C9" s="147" t="s">
        <v>166</v>
      </c>
      <c r="D9" s="53" t="s">
        <v>167</v>
      </c>
      <c r="E9" s="54">
        <v>1</v>
      </c>
      <c r="F9" s="58">
        <f>'Posto 12x36 diurno ISS 3%'!C137</f>
        <v>13418.751513536965</v>
      </c>
      <c r="G9" s="59">
        <f>E9*F9</f>
        <v>13418.751513536965</v>
      </c>
      <c r="H9" s="51"/>
    </row>
    <row r="10" spans="2:8" ht="21" thickBot="1" x14ac:dyDescent="0.35">
      <c r="B10" s="140"/>
      <c r="C10" s="153"/>
      <c r="D10" s="53" t="s">
        <v>139</v>
      </c>
      <c r="E10" s="54">
        <v>1</v>
      </c>
      <c r="F10" s="58">
        <f>'Posto 12x36 diurno ISS 3%'!C137+'Posto 12x36 noturno ISS 3%'!C139</f>
        <v>28820.652930856653</v>
      </c>
      <c r="G10" s="59">
        <f>E10*F10</f>
        <v>28820.652930856653</v>
      </c>
      <c r="H10" s="51"/>
    </row>
    <row r="11" spans="2:8" ht="15" thickBot="1" x14ac:dyDescent="0.35">
      <c r="B11" s="140"/>
      <c r="C11" s="137" t="s">
        <v>140</v>
      </c>
      <c r="D11" s="149"/>
      <c r="E11" s="149"/>
      <c r="F11" s="138"/>
      <c r="G11" s="60">
        <f>SUM(G9:G10)</f>
        <v>42239.404444393615</v>
      </c>
      <c r="H11" s="51"/>
    </row>
    <row r="12" spans="2:8" ht="15" thickBot="1" x14ac:dyDescent="0.35">
      <c r="B12" s="140"/>
      <c r="C12" s="142" t="s">
        <v>142</v>
      </c>
      <c r="D12" s="143"/>
      <c r="E12" s="143"/>
      <c r="F12" s="61">
        <v>0.1</v>
      </c>
      <c r="G12" s="62">
        <f>F12*G11</f>
        <v>4223.9404444393613</v>
      </c>
      <c r="H12" s="51"/>
    </row>
    <row r="13" spans="2:8" ht="15" thickBot="1" x14ac:dyDescent="0.35">
      <c r="B13" s="141"/>
      <c r="C13" s="150" t="s">
        <v>141</v>
      </c>
      <c r="D13" s="151"/>
      <c r="E13" s="151"/>
      <c r="F13" s="152"/>
      <c r="G13" s="62">
        <f>G12+G11</f>
        <v>46463.344888832973</v>
      </c>
      <c r="H13" s="51"/>
    </row>
    <row r="14" spans="2:8" ht="15" thickBot="1" x14ac:dyDescent="0.35">
      <c r="B14" s="55"/>
      <c r="C14" s="56"/>
      <c r="D14" s="56"/>
      <c r="E14" s="56"/>
      <c r="F14" s="56"/>
      <c r="G14" s="57"/>
      <c r="H14" s="51"/>
    </row>
    <row r="15" spans="2:8" ht="21" thickBot="1" x14ac:dyDescent="0.35">
      <c r="B15" s="137" t="s">
        <v>134</v>
      </c>
      <c r="C15" s="138"/>
      <c r="D15" s="117" t="s">
        <v>135</v>
      </c>
      <c r="E15" s="117" t="s">
        <v>136</v>
      </c>
      <c r="F15" s="117" t="s">
        <v>137</v>
      </c>
      <c r="G15" s="117" t="s">
        <v>138</v>
      </c>
      <c r="H15" s="51"/>
    </row>
    <row r="16" spans="2:8" ht="31.2" thickBot="1" x14ac:dyDescent="0.35">
      <c r="B16" s="139">
        <v>2</v>
      </c>
      <c r="C16" s="123" t="s">
        <v>168</v>
      </c>
      <c r="D16" s="53" t="s">
        <v>139</v>
      </c>
      <c r="E16" s="54">
        <v>1</v>
      </c>
      <c r="F16" s="58">
        <f>'Posto 12x36 diurno ISS 5%'!C137+'Posto 12x36 noturno ISS 5%'!C139</f>
        <v>29361.124622011961</v>
      </c>
      <c r="G16" s="59">
        <f>E16*F16</f>
        <v>29361.124622011961</v>
      </c>
      <c r="H16" s="51"/>
    </row>
    <row r="17" spans="2:8" ht="15" thickBot="1" x14ac:dyDescent="0.35">
      <c r="B17" s="140"/>
      <c r="C17" s="137" t="s">
        <v>140</v>
      </c>
      <c r="D17" s="149"/>
      <c r="E17" s="149"/>
      <c r="F17" s="138"/>
      <c r="G17" s="60">
        <f>SUM(G16:G16)</f>
        <v>29361.124622011961</v>
      </c>
      <c r="H17" s="51"/>
    </row>
    <row r="18" spans="2:8" ht="15" thickBot="1" x14ac:dyDescent="0.35">
      <c r="B18" s="140"/>
      <c r="C18" s="142" t="s">
        <v>142</v>
      </c>
      <c r="D18" s="143"/>
      <c r="E18" s="143"/>
      <c r="F18" s="61">
        <v>0.1</v>
      </c>
      <c r="G18" s="62">
        <f>F18*G17</f>
        <v>2936.1124622011962</v>
      </c>
      <c r="H18" s="51"/>
    </row>
    <row r="19" spans="2:8" ht="15" thickBot="1" x14ac:dyDescent="0.35">
      <c r="B19" s="141"/>
      <c r="C19" s="150" t="s">
        <v>141</v>
      </c>
      <c r="D19" s="151"/>
      <c r="E19" s="151"/>
      <c r="F19" s="152"/>
      <c r="G19" s="62">
        <f>G18+G17</f>
        <v>32297.237084213157</v>
      </c>
      <c r="H19" s="51"/>
    </row>
    <row r="20" spans="2:8" ht="15" thickBot="1" x14ac:dyDescent="0.35">
      <c r="B20" s="119"/>
      <c r="C20" s="120"/>
      <c r="D20" s="120"/>
      <c r="E20" s="120"/>
      <c r="F20" s="120"/>
      <c r="G20" s="121"/>
      <c r="H20" s="51"/>
    </row>
    <row r="21" spans="2:8" ht="21" thickBot="1" x14ac:dyDescent="0.35">
      <c r="B21" s="137" t="s">
        <v>134</v>
      </c>
      <c r="C21" s="138"/>
      <c r="D21" s="131" t="s">
        <v>135</v>
      </c>
      <c r="E21" s="131" t="s">
        <v>136</v>
      </c>
      <c r="F21" s="131" t="s">
        <v>137</v>
      </c>
      <c r="G21" s="131" t="s">
        <v>138</v>
      </c>
      <c r="H21" s="51"/>
    </row>
    <row r="22" spans="2:8" ht="31.2" thickBot="1" x14ac:dyDescent="0.35">
      <c r="B22" s="139">
        <v>3</v>
      </c>
      <c r="C22" s="147" t="s">
        <v>169</v>
      </c>
      <c r="D22" s="53" t="s">
        <v>172</v>
      </c>
      <c r="E22" s="54">
        <v>1</v>
      </c>
      <c r="F22" s="58">
        <f>'PIN Seg Sáb -01'!C139</f>
        <v>14770.422269585561</v>
      </c>
      <c r="G22" s="59">
        <f>E22*F22</f>
        <v>14770.422269585561</v>
      </c>
      <c r="H22" s="51"/>
    </row>
    <row r="23" spans="2:8" ht="21" thickBot="1" x14ac:dyDescent="0.35">
      <c r="B23" s="140"/>
      <c r="C23" s="154"/>
      <c r="D23" s="53" t="s">
        <v>173</v>
      </c>
      <c r="E23" s="54">
        <v>1</v>
      </c>
      <c r="F23" s="58">
        <f>'Posto 12x36 diurno ISS 3%'!C137</f>
        <v>13418.751513536965</v>
      </c>
      <c r="G23" s="59">
        <f t="shared" ref="G23:G24" si="0">E23*F23</f>
        <v>13418.751513536965</v>
      </c>
      <c r="H23" s="51"/>
    </row>
    <row r="24" spans="2:8" ht="31.2" thickBot="1" x14ac:dyDescent="0.35">
      <c r="B24" s="140"/>
      <c r="C24" s="153"/>
      <c r="D24" s="53" t="s">
        <v>174</v>
      </c>
      <c r="E24" s="54">
        <v>1</v>
      </c>
      <c r="F24" s="58">
        <f>'Posto 12x36 noturno ISS 3%'!C139</f>
        <v>15401.90141731969</v>
      </c>
      <c r="G24" s="59">
        <f t="shared" si="0"/>
        <v>15401.90141731969</v>
      </c>
      <c r="H24" s="51"/>
    </row>
    <row r="25" spans="2:8" ht="15" thickBot="1" x14ac:dyDescent="0.35">
      <c r="B25" s="140"/>
      <c r="C25" s="137" t="s">
        <v>140</v>
      </c>
      <c r="D25" s="149"/>
      <c r="E25" s="149"/>
      <c r="F25" s="138"/>
      <c r="G25" s="60">
        <f>SUM(G22:G24)</f>
        <v>43591.075200442217</v>
      </c>
      <c r="H25" s="51"/>
    </row>
    <row r="26" spans="2:8" ht="15" thickBot="1" x14ac:dyDescent="0.35">
      <c r="B26" s="140"/>
      <c r="C26" s="142" t="s">
        <v>142</v>
      </c>
      <c r="D26" s="143"/>
      <c r="E26" s="143"/>
      <c r="F26" s="61">
        <v>0.1</v>
      </c>
      <c r="G26" s="62">
        <f>F26*G25</f>
        <v>4359.1075200442219</v>
      </c>
      <c r="H26" s="51"/>
    </row>
    <row r="27" spans="2:8" ht="15" thickBot="1" x14ac:dyDescent="0.35">
      <c r="B27" s="141"/>
      <c r="C27" s="150" t="s">
        <v>141</v>
      </c>
      <c r="D27" s="151"/>
      <c r="E27" s="151"/>
      <c r="F27" s="152"/>
      <c r="G27" s="62">
        <f>G26+G25</f>
        <v>47950.182720486438</v>
      </c>
      <c r="H27" s="51"/>
    </row>
    <row r="28" spans="2:8" ht="15" thickBot="1" x14ac:dyDescent="0.35">
      <c r="B28" s="119"/>
      <c r="C28" s="120"/>
      <c r="D28" s="120"/>
      <c r="E28" s="120"/>
      <c r="F28" s="120"/>
      <c r="G28" s="121"/>
      <c r="H28" s="51"/>
    </row>
    <row r="29" spans="2:8" ht="21" thickBot="1" x14ac:dyDescent="0.35">
      <c r="B29" s="137" t="s">
        <v>134</v>
      </c>
      <c r="C29" s="138"/>
      <c r="D29" s="122" t="s">
        <v>135</v>
      </c>
      <c r="E29" s="122" t="s">
        <v>136</v>
      </c>
      <c r="F29" s="122" t="s">
        <v>137</v>
      </c>
      <c r="G29" s="122" t="s">
        <v>138</v>
      </c>
      <c r="H29" s="51"/>
    </row>
    <row r="30" spans="2:8" ht="21" thickBot="1" x14ac:dyDescent="0.35">
      <c r="B30" s="139">
        <v>4</v>
      </c>
      <c r="C30" s="147" t="s">
        <v>170</v>
      </c>
      <c r="D30" s="53" t="s">
        <v>173</v>
      </c>
      <c r="E30" s="54">
        <v>1</v>
      </c>
      <c r="F30" s="58">
        <f>'Posto 12x36 diurno ISS 3%'!C137</f>
        <v>13418.751513536965</v>
      </c>
      <c r="G30" s="59">
        <f>E30*F30</f>
        <v>13418.751513536965</v>
      </c>
      <c r="H30" s="51"/>
    </row>
    <row r="31" spans="2:8" ht="21" thickBot="1" x14ac:dyDescent="0.35">
      <c r="B31" s="140"/>
      <c r="C31" s="148"/>
      <c r="D31" s="53" t="s">
        <v>139</v>
      </c>
      <c r="E31" s="54">
        <v>1</v>
      </c>
      <c r="F31" s="58">
        <f>'Posto 12x36 diurno ISS 3%'!C137+'Posto 12x36 noturno ISS 3%'!C139</f>
        <v>28820.652930856653</v>
      </c>
      <c r="G31" s="59">
        <f>E31*F31</f>
        <v>28820.652930856653</v>
      </c>
      <c r="H31" s="51"/>
    </row>
    <row r="32" spans="2:8" ht="15" thickBot="1" x14ac:dyDescent="0.35">
      <c r="B32" s="140"/>
      <c r="C32" s="137" t="s">
        <v>140</v>
      </c>
      <c r="D32" s="149"/>
      <c r="E32" s="149"/>
      <c r="F32" s="138"/>
      <c r="G32" s="60">
        <f>SUM(G30:G31)</f>
        <v>42239.404444393615</v>
      </c>
      <c r="H32" s="51"/>
    </row>
    <row r="33" spans="2:8" ht="15" thickBot="1" x14ac:dyDescent="0.35">
      <c r="B33" s="140"/>
      <c r="C33" s="142" t="s">
        <v>142</v>
      </c>
      <c r="D33" s="143"/>
      <c r="E33" s="143"/>
      <c r="F33" s="61">
        <v>0.1</v>
      </c>
      <c r="G33" s="62">
        <f>F33*G32</f>
        <v>4223.9404444393613</v>
      </c>
      <c r="H33" s="51"/>
    </row>
    <row r="34" spans="2:8" ht="15" thickBot="1" x14ac:dyDescent="0.35">
      <c r="B34" s="141"/>
      <c r="C34" s="150" t="s">
        <v>141</v>
      </c>
      <c r="D34" s="151"/>
      <c r="E34" s="151"/>
      <c r="F34" s="152"/>
      <c r="G34" s="62">
        <f>G33+G32</f>
        <v>46463.344888832973</v>
      </c>
      <c r="H34" s="51"/>
    </row>
    <row r="35" spans="2:8" ht="15" thickBot="1" x14ac:dyDescent="0.35">
      <c r="B35" s="119"/>
      <c r="C35" s="120"/>
      <c r="D35" s="120"/>
      <c r="E35" s="120"/>
      <c r="F35" s="120"/>
      <c r="G35" s="121"/>
      <c r="H35" s="51"/>
    </row>
    <row r="36" spans="2:8" ht="21" thickBot="1" x14ac:dyDescent="0.35">
      <c r="B36" s="137" t="s">
        <v>134</v>
      </c>
      <c r="C36" s="138"/>
      <c r="D36" s="117" t="s">
        <v>135</v>
      </c>
      <c r="E36" s="117" t="s">
        <v>136</v>
      </c>
      <c r="F36" s="117" t="s">
        <v>137</v>
      </c>
      <c r="G36" s="117" t="s">
        <v>138</v>
      </c>
      <c r="H36" s="51"/>
    </row>
    <row r="37" spans="2:8" ht="41.4" thickBot="1" x14ac:dyDescent="0.35">
      <c r="B37" s="139">
        <v>5</v>
      </c>
      <c r="C37" s="123" t="s">
        <v>171</v>
      </c>
      <c r="D37" s="53" t="s">
        <v>139</v>
      </c>
      <c r="E37" s="54">
        <v>1</v>
      </c>
      <c r="F37" s="58">
        <f>'Posto 12x36 diurno ISS 5%'!C137+'Posto 12x36 noturno ISS 5%'!C139</f>
        <v>29361.124622011961</v>
      </c>
      <c r="G37" s="59">
        <f>E37*F37</f>
        <v>29361.124622011961</v>
      </c>
      <c r="H37" s="51"/>
    </row>
    <row r="38" spans="2:8" ht="15" thickBot="1" x14ac:dyDescent="0.35">
      <c r="B38" s="140"/>
      <c r="C38" s="137" t="s">
        <v>140</v>
      </c>
      <c r="D38" s="149"/>
      <c r="E38" s="149"/>
      <c r="F38" s="138"/>
      <c r="G38" s="60">
        <f>SUM(G37:G37)</f>
        <v>29361.124622011961</v>
      </c>
      <c r="H38" s="51"/>
    </row>
    <row r="39" spans="2:8" ht="15" thickBot="1" x14ac:dyDescent="0.35">
      <c r="B39" s="140"/>
      <c r="C39" s="142" t="s">
        <v>142</v>
      </c>
      <c r="D39" s="143"/>
      <c r="E39" s="143"/>
      <c r="F39" s="61">
        <v>0.1</v>
      </c>
      <c r="G39" s="62">
        <f>F39*G38</f>
        <v>2936.1124622011962</v>
      </c>
      <c r="H39" s="51"/>
    </row>
    <row r="40" spans="2:8" ht="15" thickBot="1" x14ac:dyDescent="0.35">
      <c r="B40" s="141"/>
      <c r="C40" s="150" t="s">
        <v>141</v>
      </c>
      <c r="D40" s="151"/>
      <c r="E40" s="151"/>
      <c r="F40" s="152"/>
      <c r="G40" s="62">
        <f>G39+G38</f>
        <v>32297.237084213157</v>
      </c>
      <c r="H40" s="51"/>
    </row>
    <row r="41" spans="2:8" x14ac:dyDescent="0.3">
      <c r="B41" s="119"/>
      <c r="C41" s="120"/>
      <c r="D41" s="120"/>
      <c r="E41" s="120"/>
      <c r="F41" s="120"/>
      <c r="G41" s="121"/>
      <c r="H41" s="51"/>
    </row>
    <row r="42" spans="2:8" ht="15" thickBot="1" x14ac:dyDescent="0.35"/>
    <row r="43" spans="2:8" ht="33" customHeight="1" thickTop="1" thickBot="1" x14ac:dyDescent="0.35">
      <c r="B43" s="144" t="s">
        <v>175</v>
      </c>
      <c r="C43" s="145"/>
      <c r="D43" s="145"/>
      <c r="E43" s="145"/>
      <c r="F43" s="146"/>
      <c r="G43" s="74">
        <f>G13+G19+G27+G40+G34</f>
        <v>205471.3466665787</v>
      </c>
    </row>
    <row r="44" spans="2:8" ht="15" thickTop="1" x14ac:dyDescent="0.3"/>
    <row r="47" spans="2:8" x14ac:dyDescent="0.3">
      <c r="B47" s="155" t="s">
        <v>160</v>
      </c>
      <c r="C47" s="155"/>
      <c r="D47" s="155"/>
      <c r="E47" s="155"/>
      <c r="F47" s="155"/>
      <c r="G47" s="155"/>
    </row>
    <row r="50" spans="3:3" x14ac:dyDescent="0.3">
      <c r="C50" t="s">
        <v>161</v>
      </c>
    </row>
  </sheetData>
  <sheetProtection password="F668" sheet="1" objects="1" scenarios="1"/>
  <mergeCells count="38">
    <mergeCell ref="B47:G47"/>
    <mergeCell ref="C11:F11"/>
    <mergeCell ref="C13:F13"/>
    <mergeCell ref="B16:B19"/>
    <mergeCell ref="C17:F17"/>
    <mergeCell ref="C18:E18"/>
    <mergeCell ref="C19:F19"/>
    <mergeCell ref="B36:C36"/>
    <mergeCell ref="B37:B40"/>
    <mergeCell ref="C38:F38"/>
    <mergeCell ref="C39:E39"/>
    <mergeCell ref="C40:F40"/>
    <mergeCell ref="B21:C21"/>
    <mergeCell ref="B22:B27"/>
    <mergeCell ref="C25:F25"/>
    <mergeCell ref="C26:E26"/>
    <mergeCell ref="B6:G6"/>
    <mergeCell ref="B8:C8"/>
    <mergeCell ref="B9:B13"/>
    <mergeCell ref="C12:E12"/>
    <mergeCell ref="B43:F43"/>
    <mergeCell ref="B7:G7"/>
    <mergeCell ref="B15:C15"/>
    <mergeCell ref="B29:C29"/>
    <mergeCell ref="B30:B34"/>
    <mergeCell ref="C30:C31"/>
    <mergeCell ref="C32:F32"/>
    <mergeCell ref="C33:E33"/>
    <mergeCell ref="C34:F34"/>
    <mergeCell ref="C27:F27"/>
    <mergeCell ref="C9:C10"/>
    <mergeCell ref="C22:C24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C77" sqref="C77:C82"/>
    </sheetView>
  </sheetViews>
  <sheetFormatPr defaultColWidth="9.109375" defaultRowHeight="15.6" x14ac:dyDescent="0.3"/>
  <cols>
    <col min="1" max="1" width="16.33203125" style="19" customWidth="1"/>
    <col min="2" max="2" width="72.109375" style="19" customWidth="1"/>
    <col min="3" max="3" width="18" style="19" customWidth="1"/>
    <col min="4" max="4" width="14.33203125" style="19" customWidth="1"/>
    <col min="5" max="5" width="12.6640625" style="19" customWidth="1"/>
    <col min="6" max="6" width="14" style="19" bestFit="1" customWidth="1"/>
    <col min="7" max="7" width="15.109375" style="19" customWidth="1"/>
    <col min="8" max="16384" width="9.109375" style="19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x14ac:dyDescent="0.3">
      <c r="A3" s="173"/>
      <c r="B3" s="173"/>
      <c r="C3" s="173"/>
      <c r="D3" s="173"/>
    </row>
    <row r="4" spans="1:5" x14ac:dyDescent="0.3">
      <c r="A4" s="30" t="s">
        <v>109</v>
      </c>
      <c r="B4" s="171" t="s">
        <v>162</v>
      </c>
      <c r="C4" s="171"/>
    </row>
    <row r="5" spans="1:5" x14ac:dyDescent="0.3">
      <c r="A5" s="30" t="s">
        <v>110</v>
      </c>
      <c r="B5" s="171" t="s">
        <v>143</v>
      </c>
      <c r="C5" s="171"/>
      <c r="E5" s="50"/>
    </row>
    <row r="6" spans="1:5" x14ac:dyDescent="0.3">
      <c r="A6" s="30"/>
      <c r="B6" s="171"/>
      <c r="C6" s="171"/>
    </row>
    <row r="7" spans="1:5" x14ac:dyDescent="0.3">
      <c r="A7" s="167" t="s">
        <v>35</v>
      </c>
      <c r="B7" s="167"/>
      <c r="C7" s="167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4" t="s">
        <v>38</v>
      </c>
      <c r="B10" s="15" t="s">
        <v>39</v>
      </c>
      <c r="C10" s="21">
        <v>1845.56</v>
      </c>
    </row>
    <row r="11" spans="1:5" ht="16.2" thickBot="1" x14ac:dyDescent="0.35">
      <c r="A11" s="14" t="s">
        <v>40</v>
      </c>
      <c r="B11" s="15" t="s">
        <v>114</v>
      </c>
      <c r="C11" s="21">
        <f>C10*0.3</f>
        <v>553.66800000000001</v>
      </c>
    </row>
    <row r="12" spans="1:5" ht="16.2" thickBot="1" x14ac:dyDescent="0.35">
      <c r="A12" s="168" t="s">
        <v>5</v>
      </c>
      <c r="B12" s="169"/>
      <c r="C12" s="37">
        <f>SUM(C10:C11)</f>
        <v>2399.2280000000001</v>
      </c>
    </row>
    <row r="15" spans="1:5" x14ac:dyDescent="0.3">
      <c r="A15" s="156" t="s">
        <v>48</v>
      </c>
      <c r="B15" s="156"/>
      <c r="C15" s="156"/>
    </row>
    <row r="16" spans="1:5" x14ac:dyDescent="0.3">
      <c r="A16" s="12"/>
    </row>
    <row r="17" spans="1:4" x14ac:dyDescent="0.3">
      <c r="A17" s="166" t="s">
        <v>49</v>
      </c>
      <c r="B17" s="166"/>
      <c r="C17" s="166"/>
    </row>
    <row r="18" spans="1:4" ht="16.2" thickBot="1" x14ac:dyDescent="0.35"/>
    <row r="19" spans="1:4" ht="16.2" thickBot="1" x14ac:dyDescent="0.35">
      <c r="A19" s="13" t="s">
        <v>50</v>
      </c>
      <c r="B19" s="124" t="s">
        <v>51</v>
      </c>
      <c r="C19" s="124" t="s">
        <v>57</v>
      </c>
      <c r="D19" s="124" t="s">
        <v>37</v>
      </c>
    </row>
    <row r="20" spans="1:4" ht="16.2" thickBot="1" x14ac:dyDescent="0.35">
      <c r="A20" s="14" t="s">
        <v>38</v>
      </c>
      <c r="B20" s="33" t="s">
        <v>52</v>
      </c>
      <c r="C20" s="29">
        <v>8.3299999999999999E-2</v>
      </c>
      <c r="D20" s="34">
        <f>C$12*C20</f>
        <v>199.85569240000001</v>
      </c>
    </row>
    <row r="21" spans="1:4" ht="16.2" thickBot="1" x14ac:dyDescent="0.35">
      <c r="A21" s="14" t="s">
        <v>40</v>
      </c>
      <c r="B21" s="31" t="s">
        <v>53</v>
      </c>
      <c r="C21" s="35">
        <v>0.121</v>
      </c>
      <c r="D21" s="36">
        <f>C$12*C21</f>
        <v>290.30658799999998</v>
      </c>
    </row>
    <row r="22" spans="1:4" ht="16.2" thickBot="1" x14ac:dyDescent="0.35">
      <c r="A22" s="157" t="s">
        <v>5</v>
      </c>
      <c r="B22" s="158"/>
      <c r="C22" s="38">
        <f>SUM(C20:C21)</f>
        <v>0.20429999999999998</v>
      </c>
      <c r="D22" s="39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4" t="s">
        <v>56</v>
      </c>
      <c r="C27" s="124" t="s">
        <v>57</v>
      </c>
      <c r="D27" s="124" t="s">
        <v>37</v>
      </c>
    </row>
    <row r="28" spans="1:4" ht="16.2" thickBot="1" x14ac:dyDescent="0.35">
      <c r="A28" s="14" t="s">
        <v>38</v>
      </c>
      <c r="B28" s="15" t="s">
        <v>58</v>
      </c>
      <c r="C28" s="16">
        <v>0.2</v>
      </c>
      <c r="D28" s="36">
        <f t="shared" ref="D28:D36" si="0">(D$22+C$12)*C28</f>
        <v>577.87805607999996</v>
      </c>
    </row>
    <row r="29" spans="1:4" ht="16.2" thickBot="1" x14ac:dyDescent="0.35">
      <c r="A29" s="14" t="s">
        <v>40</v>
      </c>
      <c r="B29" s="15" t="s">
        <v>59</v>
      </c>
      <c r="C29" s="16">
        <v>2.5000000000000001E-2</v>
      </c>
      <c r="D29" s="36">
        <f t="shared" si="0"/>
        <v>72.234757009999996</v>
      </c>
    </row>
    <row r="30" spans="1:4" ht="16.2" thickBot="1" x14ac:dyDescent="0.35">
      <c r="A30" s="14" t="s">
        <v>41</v>
      </c>
      <c r="B30" s="15" t="s">
        <v>60</v>
      </c>
      <c r="C30" s="109">
        <v>0.03</v>
      </c>
      <c r="D30" s="36">
        <f t="shared" si="0"/>
        <v>86.681708411999992</v>
      </c>
    </row>
    <row r="31" spans="1:4" ht="16.2" thickBot="1" x14ac:dyDescent="0.35">
      <c r="A31" s="14" t="s">
        <v>42</v>
      </c>
      <c r="B31" s="15" t="s">
        <v>61</v>
      </c>
      <c r="C31" s="16">
        <v>1.4999999999999999E-2</v>
      </c>
      <c r="D31" s="36">
        <f t="shared" si="0"/>
        <v>43.340854205999996</v>
      </c>
    </row>
    <row r="32" spans="1:4" ht="16.2" thickBot="1" x14ac:dyDescent="0.35">
      <c r="A32" s="14" t="s">
        <v>43</v>
      </c>
      <c r="B32" s="15" t="s">
        <v>62</v>
      </c>
      <c r="C32" s="16">
        <v>0.01</v>
      </c>
      <c r="D32" s="36">
        <f t="shared" si="0"/>
        <v>28.893902804</v>
      </c>
    </row>
    <row r="33" spans="1:5" ht="16.2" thickBot="1" x14ac:dyDescent="0.35">
      <c r="A33" s="14" t="s">
        <v>45</v>
      </c>
      <c r="B33" s="15" t="s">
        <v>6</v>
      </c>
      <c r="C33" s="16">
        <v>6.0000000000000001E-3</v>
      </c>
      <c r="D33" s="36">
        <f t="shared" si="0"/>
        <v>17.336341682400001</v>
      </c>
    </row>
    <row r="34" spans="1:5" ht="16.2" thickBot="1" x14ac:dyDescent="0.35">
      <c r="A34" s="14" t="s">
        <v>46</v>
      </c>
      <c r="B34" s="15" t="s">
        <v>7</v>
      </c>
      <c r="C34" s="16">
        <v>2E-3</v>
      </c>
      <c r="D34" s="36">
        <f t="shared" si="0"/>
        <v>5.7787805607999996</v>
      </c>
    </row>
    <row r="35" spans="1:5" ht="16.2" thickBot="1" x14ac:dyDescent="0.35">
      <c r="A35" s="14" t="s">
        <v>63</v>
      </c>
      <c r="B35" s="15" t="s">
        <v>8</v>
      </c>
      <c r="C35" s="16">
        <v>0.08</v>
      </c>
      <c r="D35" s="36">
        <f t="shared" si="0"/>
        <v>231.151222432</v>
      </c>
    </row>
    <row r="36" spans="1:5" ht="16.2" thickBot="1" x14ac:dyDescent="0.35">
      <c r="A36" s="157" t="s">
        <v>64</v>
      </c>
      <c r="B36" s="158"/>
      <c r="C36" s="16">
        <f>SUM(C28:C35)</f>
        <v>0.36800000000000005</v>
      </c>
      <c r="D36" s="36">
        <f t="shared" si="0"/>
        <v>1063.2956231872001</v>
      </c>
      <c r="E36" s="63">
        <f>C36*C22</f>
        <v>7.5182399999999996E-2</v>
      </c>
    </row>
    <row r="39" spans="1:5" x14ac:dyDescent="0.3">
      <c r="A39" s="166" t="s">
        <v>65</v>
      </c>
      <c r="B39" s="166"/>
      <c r="C39" s="166"/>
    </row>
    <row r="40" spans="1:5" ht="16.2" thickBot="1" x14ac:dyDescent="0.35"/>
    <row r="41" spans="1:5" ht="16.2" thickBot="1" x14ac:dyDescent="0.35">
      <c r="A41" s="13" t="s">
        <v>66</v>
      </c>
      <c r="B41" s="124" t="s">
        <v>67</v>
      </c>
      <c r="C41" s="124" t="s">
        <v>37</v>
      </c>
    </row>
    <row r="42" spans="1:5" ht="16.2" thickBot="1" x14ac:dyDescent="0.35">
      <c r="A42" s="14" t="s">
        <v>38</v>
      </c>
      <c r="B42" s="15" t="s">
        <v>68</v>
      </c>
      <c r="C42" s="23">
        <f>'Planilha de Apoio - P 12 x 36'!D14</f>
        <v>41.466400000000021</v>
      </c>
    </row>
    <row r="43" spans="1:5" ht="16.2" thickBot="1" x14ac:dyDescent="0.35">
      <c r="A43" s="14" t="s">
        <v>40</v>
      </c>
      <c r="B43" s="15" t="s">
        <v>111</v>
      </c>
      <c r="C43" s="21">
        <f>'Planilha de Apoio - P 12 x 36'!D21</f>
        <v>400.74564400000003</v>
      </c>
    </row>
    <row r="44" spans="1:5" ht="16.2" thickBot="1" x14ac:dyDescent="0.35">
      <c r="A44" s="14" t="s">
        <v>41</v>
      </c>
      <c r="B44" s="15" t="s">
        <v>127</v>
      </c>
      <c r="C44" s="110">
        <v>15</v>
      </c>
    </row>
    <row r="45" spans="1:5" ht="16.2" thickBot="1" x14ac:dyDescent="0.35">
      <c r="A45" s="44" t="s">
        <v>42</v>
      </c>
      <c r="B45" s="32" t="s">
        <v>144</v>
      </c>
      <c r="C45" s="21">
        <f>'Planilha de Apoio - P 12 x 36'!D25</f>
        <v>161.0915</v>
      </c>
    </row>
    <row r="46" spans="1:5" ht="16.2" thickBot="1" x14ac:dyDescent="0.35">
      <c r="A46" s="44" t="s">
        <v>43</v>
      </c>
      <c r="B46" s="111" t="s">
        <v>145</v>
      </c>
      <c r="C46" s="110"/>
    </row>
    <row r="47" spans="1:5" ht="16.2" thickBot="1" x14ac:dyDescent="0.35">
      <c r="A47" s="168" t="s">
        <v>5</v>
      </c>
      <c r="B47" s="169"/>
      <c r="C47" s="21">
        <f>SUM(C42:C46)</f>
        <v>618.3035440000001</v>
      </c>
    </row>
    <row r="50" spans="1:4" x14ac:dyDescent="0.3">
      <c r="A50" s="166" t="s">
        <v>69</v>
      </c>
      <c r="B50" s="166"/>
      <c r="C50" s="166"/>
    </row>
    <row r="51" spans="1:4" ht="16.2" thickBot="1" x14ac:dyDescent="0.35"/>
    <row r="52" spans="1:4" ht="16.2" thickBot="1" x14ac:dyDescent="0.35">
      <c r="A52" s="13">
        <v>2</v>
      </c>
      <c r="B52" s="124" t="s">
        <v>70</v>
      </c>
      <c r="C52" s="124" t="s">
        <v>37</v>
      </c>
    </row>
    <row r="53" spans="1:4" ht="16.2" thickBot="1" x14ac:dyDescent="0.35">
      <c r="A53" s="14" t="s">
        <v>50</v>
      </c>
      <c r="B53" s="15" t="s">
        <v>51</v>
      </c>
      <c r="C53" s="21">
        <f>D22</f>
        <v>490.16228039999999</v>
      </c>
    </row>
    <row r="54" spans="1:4" ht="16.2" thickBot="1" x14ac:dyDescent="0.35">
      <c r="A54" s="14" t="s">
        <v>55</v>
      </c>
      <c r="B54" s="15" t="s">
        <v>56</v>
      </c>
      <c r="C54" s="21">
        <f>D36</f>
        <v>1063.2956231872001</v>
      </c>
    </row>
    <row r="55" spans="1:4" ht="16.2" thickBot="1" x14ac:dyDescent="0.35">
      <c r="A55" s="14" t="s">
        <v>66</v>
      </c>
      <c r="B55" s="15" t="s">
        <v>67</v>
      </c>
      <c r="C55" s="21">
        <f>C47</f>
        <v>618.3035440000001</v>
      </c>
    </row>
    <row r="56" spans="1:4" ht="16.2" thickBot="1" x14ac:dyDescent="0.35">
      <c r="A56" s="157" t="s">
        <v>5</v>
      </c>
      <c r="B56" s="158"/>
      <c r="C56" s="21">
        <f>SUM(C53:C55)</f>
        <v>2171.7614475872006</v>
      </c>
    </row>
    <row r="57" spans="1:4" x14ac:dyDescent="0.3">
      <c r="A57" s="2"/>
    </row>
    <row r="59" spans="1:4" x14ac:dyDescent="0.3">
      <c r="A59" s="156" t="s">
        <v>71</v>
      </c>
      <c r="B59" s="156"/>
      <c r="C59" s="156"/>
    </row>
    <row r="60" spans="1:4" ht="16.2" thickBot="1" x14ac:dyDescent="0.35"/>
    <row r="61" spans="1:4" ht="16.2" thickBot="1" x14ac:dyDescent="0.35">
      <c r="A61" s="13">
        <v>3</v>
      </c>
      <c r="B61" s="124" t="s">
        <v>72</v>
      </c>
      <c r="C61" s="124" t="s">
        <v>57</v>
      </c>
      <c r="D61" s="124" t="s">
        <v>37</v>
      </c>
    </row>
    <row r="62" spans="1:4" ht="16.2" thickBot="1" x14ac:dyDescent="0.35">
      <c r="A62" s="14" t="s">
        <v>38</v>
      </c>
      <c r="B62" s="17" t="s">
        <v>73</v>
      </c>
      <c r="C62" s="26">
        <v>4.1999999999999997E-3</v>
      </c>
      <c r="D62" s="21">
        <f>(C$12)*C62</f>
        <v>10.076757600000001</v>
      </c>
    </row>
    <row r="63" spans="1:4" ht="16.2" thickBot="1" x14ac:dyDescent="0.35">
      <c r="A63" s="14" t="s">
        <v>40</v>
      </c>
      <c r="B63" s="24" t="s">
        <v>74</v>
      </c>
      <c r="C63" s="27">
        <f>C62*C35</f>
        <v>3.3599999999999998E-4</v>
      </c>
      <c r="D63" s="21">
        <f>(C$12)*C63</f>
        <v>0.80614060799999998</v>
      </c>
    </row>
    <row r="64" spans="1:4" ht="16.2" thickBot="1" x14ac:dyDescent="0.35">
      <c r="A64" s="14" t="s">
        <v>41</v>
      </c>
      <c r="B64" s="17" t="s">
        <v>131</v>
      </c>
      <c r="C64" s="25">
        <v>3.5999999999999999E-3</v>
      </c>
      <c r="D64" s="21">
        <f>C64*C12</f>
        <v>8.6372207999999997</v>
      </c>
    </row>
    <row r="65" spans="1:4" ht="16.2" thickBot="1" x14ac:dyDescent="0.35">
      <c r="A65" s="14" t="s">
        <v>42</v>
      </c>
      <c r="B65" s="17" t="s">
        <v>76</v>
      </c>
      <c r="C65" s="28">
        <v>1.9400000000000001E-2</v>
      </c>
      <c r="D65" s="21">
        <f>(C$12)*C65</f>
        <v>46.545023200000003</v>
      </c>
    </row>
    <row r="66" spans="1:4" ht="16.2" thickBot="1" x14ac:dyDescent="0.35">
      <c r="A66" s="14" t="s">
        <v>43</v>
      </c>
      <c r="B66" s="17" t="s">
        <v>77</v>
      </c>
      <c r="C66" s="25">
        <f>C65*C36</f>
        <v>7.1392000000000009E-3</v>
      </c>
      <c r="D66" s="21">
        <f>C66*C12</f>
        <v>17.128568537600003</v>
      </c>
    </row>
    <row r="67" spans="1:4" ht="16.2" thickBot="1" x14ac:dyDescent="0.35">
      <c r="A67" s="14" t="s">
        <v>45</v>
      </c>
      <c r="B67" s="17" t="s">
        <v>132</v>
      </c>
      <c r="C67" s="25">
        <v>3.6400000000000002E-2</v>
      </c>
      <c r="D67" s="21">
        <f>C67*C12</f>
        <v>87.331899200000009</v>
      </c>
    </row>
    <row r="68" spans="1:4" ht="16.2" thickBot="1" x14ac:dyDescent="0.35">
      <c r="A68" s="157" t="s">
        <v>5</v>
      </c>
      <c r="B68" s="158"/>
      <c r="C68" s="25">
        <f>SUM(C62:C67)</f>
        <v>7.1075200000000005E-2</v>
      </c>
      <c r="D68" s="21">
        <f>SUM(D62:D67)</f>
        <v>170.52560994560002</v>
      </c>
    </row>
    <row r="71" spans="1:4" x14ac:dyDescent="0.3">
      <c r="A71" s="156" t="s">
        <v>79</v>
      </c>
      <c r="B71" s="156"/>
      <c r="C71" s="156"/>
    </row>
    <row r="74" spans="1:4" x14ac:dyDescent="0.3">
      <c r="A74" s="166" t="s">
        <v>80</v>
      </c>
      <c r="B74" s="166"/>
      <c r="C74" s="16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4" t="s">
        <v>82</v>
      </c>
      <c r="C76" s="124" t="s">
        <v>57</v>
      </c>
      <c r="D76" s="124" t="s">
        <v>37</v>
      </c>
    </row>
    <row r="77" spans="1:4" ht="16.2" thickBot="1" x14ac:dyDescent="0.35">
      <c r="A77" s="14" t="s">
        <v>38</v>
      </c>
      <c r="B77" s="15" t="s">
        <v>163</v>
      </c>
      <c r="C77" s="25">
        <f>1/12/12</f>
        <v>6.9444444444444441E-3</v>
      </c>
      <c r="D77" s="21">
        <f t="shared" ref="D77:D83" si="1">(C$12)*C77</f>
        <v>16.661305555555554</v>
      </c>
    </row>
    <row r="78" spans="1:4" ht="16.2" thickBot="1" x14ac:dyDescent="0.35">
      <c r="A78" s="14" t="s">
        <v>40</v>
      </c>
      <c r="B78" s="15" t="s">
        <v>82</v>
      </c>
      <c r="C78" s="112">
        <v>0.02</v>
      </c>
      <c r="D78" s="21">
        <f t="shared" si="1"/>
        <v>47.984560000000002</v>
      </c>
    </row>
    <row r="79" spans="1:4" ht="16.2" thickBot="1" x14ac:dyDescent="0.35">
      <c r="A79" s="14" t="s">
        <v>41</v>
      </c>
      <c r="B79" s="15" t="s">
        <v>83</v>
      </c>
      <c r="C79" s="112">
        <v>1.4999999999999999E-2</v>
      </c>
      <c r="D79" s="21">
        <f t="shared" si="1"/>
        <v>35.988419999999998</v>
      </c>
    </row>
    <row r="80" spans="1:4" ht="16.2" thickBot="1" x14ac:dyDescent="0.35">
      <c r="A80" s="14" t="s">
        <v>42</v>
      </c>
      <c r="B80" s="15" t="s">
        <v>84</v>
      </c>
      <c r="C80" s="112">
        <v>0.01</v>
      </c>
      <c r="D80" s="21">
        <f t="shared" si="1"/>
        <v>23.992280000000001</v>
      </c>
    </row>
    <row r="81" spans="1:6" ht="16.2" thickBot="1" x14ac:dyDescent="0.35">
      <c r="A81" s="14" t="s">
        <v>43</v>
      </c>
      <c r="B81" s="15" t="s">
        <v>85</v>
      </c>
      <c r="C81" s="112">
        <v>0.01</v>
      </c>
      <c r="D81" s="21">
        <f t="shared" si="1"/>
        <v>23.992280000000001</v>
      </c>
    </row>
    <row r="82" spans="1:6" ht="16.2" thickBot="1" x14ac:dyDescent="0.35">
      <c r="A82" s="14" t="s">
        <v>45</v>
      </c>
      <c r="B82" s="113" t="s">
        <v>47</v>
      </c>
      <c r="C82" s="112">
        <v>0</v>
      </c>
      <c r="D82" s="21">
        <f t="shared" si="1"/>
        <v>0</v>
      </c>
    </row>
    <row r="83" spans="1:6" ht="16.2" thickBot="1" x14ac:dyDescent="0.35">
      <c r="A83" s="157" t="s">
        <v>64</v>
      </c>
      <c r="B83" s="158"/>
      <c r="C83" s="25">
        <f>SUM(C77:C82)</f>
        <v>6.1944444444444448E-2</v>
      </c>
      <c r="D83" s="21">
        <f t="shared" si="1"/>
        <v>148.61884555555557</v>
      </c>
    </row>
    <row r="84" spans="1:6" x14ac:dyDescent="0.3">
      <c r="C84" s="50">
        <f>C22+C36+C68+C83+E36</f>
        <v>0.78050204444444449</v>
      </c>
    </row>
    <row r="86" spans="1:6" x14ac:dyDescent="0.3">
      <c r="A86" s="166" t="s">
        <v>86</v>
      </c>
      <c r="B86" s="166"/>
      <c r="C86" s="166"/>
      <c r="F86" s="67"/>
    </row>
    <row r="87" spans="1:6" ht="16.2" thickBot="1" x14ac:dyDescent="0.35">
      <c r="A87" s="12"/>
      <c r="F87" s="67"/>
    </row>
    <row r="88" spans="1:6" ht="16.2" thickBot="1" x14ac:dyDescent="0.35">
      <c r="A88" s="13" t="s">
        <v>87</v>
      </c>
      <c r="B88" s="124" t="s">
        <v>129</v>
      </c>
      <c r="C88" s="124" t="s">
        <v>37</v>
      </c>
      <c r="F88" s="65">
        <f>C10+C11</f>
        <v>2399.2280000000001</v>
      </c>
    </row>
    <row r="89" spans="1:6" ht="16.2" thickBot="1" x14ac:dyDescent="0.35">
      <c r="A89" s="14" t="s">
        <v>38</v>
      </c>
      <c r="B89" s="15" t="s">
        <v>102</v>
      </c>
      <c r="C89" s="49">
        <f>F91*0.5</f>
        <v>132.78636421818183</v>
      </c>
      <c r="F89" s="65">
        <f>F88/220</f>
        <v>10.905581818181819</v>
      </c>
    </row>
    <row r="90" spans="1:6" ht="16.2" thickBot="1" x14ac:dyDescent="0.35">
      <c r="A90" s="157" t="s">
        <v>5</v>
      </c>
      <c r="B90" s="158"/>
      <c r="C90" s="49">
        <f>C89</f>
        <v>132.78636421818183</v>
      </c>
      <c r="F90" s="65">
        <f>F89*1.6</f>
        <v>17.448930909090912</v>
      </c>
    </row>
    <row r="91" spans="1:6" x14ac:dyDescent="0.3">
      <c r="F91" s="65">
        <f>F90*15.22</f>
        <v>265.57272843636366</v>
      </c>
    </row>
    <row r="92" spans="1:6" x14ac:dyDescent="0.3">
      <c r="F92" s="67"/>
    </row>
    <row r="93" spans="1:6" x14ac:dyDescent="0.3">
      <c r="A93" s="166" t="s">
        <v>89</v>
      </c>
      <c r="B93" s="166"/>
      <c r="C93" s="166"/>
    </row>
    <row r="94" spans="1:6" ht="16.2" thickBot="1" x14ac:dyDescent="0.35">
      <c r="A94" s="12"/>
    </row>
    <row r="95" spans="1:6" ht="16.2" thickBot="1" x14ac:dyDescent="0.35">
      <c r="A95" s="13">
        <v>4</v>
      </c>
      <c r="B95" s="124" t="s">
        <v>90</v>
      </c>
      <c r="C95" s="124" t="s">
        <v>37</v>
      </c>
    </row>
    <row r="96" spans="1:6" ht="16.2" thickBot="1" x14ac:dyDescent="0.35">
      <c r="A96" s="14" t="s">
        <v>81</v>
      </c>
      <c r="B96" s="15" t="s">
        <v>82</v>
      </c>
      <c r="C96" s="21">
        <f>D83</f>
        <v>148.61884555555557</v>
      </c>
    </row>
    <row r="97" spans="1:3" ht="16.2" thickBot="1" x14ac:dyDescent="0.35">
      <c r="A97" s="14" t="s">
        <v>87</v>
      </c>
      <c r="B97" s="15" t="s">
        <v>88</v>
      </c>
      <c r="C97" s="21">
        <f>C90</f>
        <v>132.78636421818183</v>
      </c>
    </row>
    <row r="98" spans="1:3" ht="16.2" thickBot="1" x14ac:dyDescent="0.35">
      <c r="A98" s="157" t="s">
        <v>5</v>
      </c>
      <c r="B98" s="158"/>
      <c r="C98" s="37">
        <f>C96+C97</f>
        <v>281.4052097737374</v>
      </c>
    </row>
    <row r="101" spans="1:3" x14ac:dyDescent="0.3">
      <c r="A101" s="156" t="s">
        <v>91</v>
      </c>
      <c r="B101" s="156"/>
      <c r="C101" s="156"/>
    </row>
    <row r="102" spans="1:3" ht="16.2" thickBot="1" x14ac:dyDescent="0.35"/>
    <row r="103" spans="1:3" ht="16.2" thickBot="1" x14ac:dyDescent="0.35">
      <c r="A103" s="13">
        <v>5</v>
      </c>
      <c r="B103" s="18" t="s">
        <v>22</v>
      </c>
      <c r="C103" s="124" t="s">
        <v>37</v>
      </c>
    </row>
    <row r="104" spans="1:3" ht="16.2" thickBot="1" x14ac:dyDescent="0.35">
      <c r="A104" s="14" t="s">
        <v>38</v>
      </c>
      <c r="B104" s="15" t="s">
        <v>92</v>
      </c>
      <c r="C104" s="110">
        <f>'Planilha de Apoio - P 12 x 36'!C46</f>
        <v>103.33333333333333</v>
      </c>
    </row>
    <row r="105" spans="1:3" ht="16.2" thickBot="1" x14ac:dyDescent="0.35">
      <c r="A105" s="14" t="s">
        <v>40</v>
      </c>
      <c r="B105" s="15" t="s">
        <v>93</v>
      </c>
      <c r="C105" s="110">
        <f>'Planilha de Apoio - P 12 x 36'!D34</f>
        <v>72.938749999999999</v>
      </c>
    </row>
    <row r="106" spans="1:3" ht="16.2" thickBot="1" x14ac:dyDescent="0.35">
      <c r="A106" s="14" t="s">
        <v>41</v>
      </c>
      <c r="B106" s="113" t="s">
        <v>146</v>
      </c>
      <c r="C106" s="110"/>
    </row>
    <row r="107" spans="1:3" ht="16.2" thickBot="1" x14ac:dyDescent="0.35">
      <c r="A107" s="14" t="s">
        <v>42</v>
      </c>
      <c r="B107" s="113" t="s">
        <v>146</v>
      </c>
      <c r="C107" s="110"/>
    </row>
    <row r="108" spans="1:3" ht="16.2" thickBot="1" x14ac:dyDescent="0.35">
      <c r="A108" s="157" t="s">
        <v>64</v>
      </c>
      <c r="B108" s="158"/>
      <c r="C108" s="21">
        <f>SUM(C104:C107)</f>
        <v>176.27208333333334</v>
      </c>
    </row>
    <row r="111" spans="1:3" x14ac:dyDescent="0.3">
      <c r="A111" s="156" t="s">
        <v>94</v>
      </c>
      <c r="B111" s="156"/>
      <c r="C111" s="156"/>
    </row>
    <row r="112" spans="1:3" ht="16.2" thickBot="1" x14ac:dyDescent="0.35"/>
    <row r="113" spans="1:4" ht="16.2" thickBot="1" x14ac:dyDescent="0.35">
      <c r="A113" s="13">
        <v>6</v>
      </c>
      <c r="B113" s="18" t="s">
        <v>23</v>
      </c>
      <c r="C113" s="124" t="s">
        <v>57</v>
      </c>
      <c r="D113" s="124" t="s">
        <v>37</v>
      </c>
    </row>
    <row r="114" spans="1:4" ht="16.2" thickBot="1" x14ac:dyDescent="0.35">
      <c r="A114" s="14" t="s">
        <v>38</v>
      </c>
      <c r="B114" s="41" t="s">
        <v>24</v>
      </c>
      <c r="C114" s="109">
        <v>0.1</v>
      </c>
      <c r="D114" s="43">
        <f>C114*C133</f>
        <v>519.91923506398723</v>
      </c>
    </row>
    <row r="115" spans="1:4" ht="16.2" thickBot="1" x14ac:dyDescent="0.35">
      <c r="A115" s="14" t="s">
        <v>40</v>
      </c>
      <c r="B115" s="41" t="s">
        <v>26</v>
      </c>
      <c r="C115" s="109">
        <f>C114</f>
        <v>0.1</v>
      </c>
      <c r="D115" s="43">
        <f>C115*(C133+D114)</f>
        <v>571.91115857038585</v>
      </c>
    </row>
    <row r="116" spans="1:4" ht="16.2" thickBot="1" x14ac:dyDescent="0.35">
      <c r="A116" s="14" t="s">
        <v>41</v>
      </c>
      <c r="B116" s="15" t="s">
        <v>25</v>
      </c>
      <c r="C116" s="16"/>
      <c r="D116" s="21">
        <f>(C$12+C$56+D$68+C$98+C$108)*C116</f>
        <v>0</v>
      </c>
    </row>
    <row r="117" spans="1:4" ht="16.2" thickBot="1" x14ac:dyDescent="0.35">
      <c r="A117" s="14"/>
      <c r="B117" s="41" t="s">
        <v>106</v>
      </c>
      <c r="C117" s="42">
        <f>C118+C119</f>
        <v>3.6499999999999998E-2</v>
      </c>
      <c r="D117" s="43">
        <f>C117*(C$133+D$114+D$115)</f>
        <v>229.6223301660099</v>
      </c>
    </row>
    <row r="118" spans="1:4" ht="16.2" thickBot="1" x14ac:dyDescent="0.35">
      <c r="A118" s="14"/>
      <c r="B118" s="15" t="s">
        <v>104</v>
      </c>
      <c r="C118" s="16">
        <v>0.03</v>
      </c>
      <c r="D118" s="21">
        <f>C118*(C$133+D$114+D$115)</f>
        <v>188.73068232822732</v>
      </c>
    </row>
    <row r="119" spans="1:4" ht="16.2" thickBot="1" x14ac:dyDescent="0.35">
      <c r="A119" s="14"/>
      <c r="B119" s="15" t="s">
        <v>105</v>
      </c>
      <c r="C119" s="16">
        <v>6.4999999999999997E-3</v>
      </c>
      <c r="D119" s="21">
        <f>C119*(C$133+D$114+D$115)</f>
        <v>40.891647837782585</v>
      </c>
    </row>
    <row r="120" spans="1:4" ht="16.2" thickBot="1" x14ac:dyDescent="0.35">
      <c r="A120" s="14"/>
      <c r="B120" s="41" t="s">
        <v>107</v>
      </c>
      <c r="C120" s="42">
        <v>0</v>
      </c>
      <c r="D120" s="43">
        <f>C120*(C$133+D$114+D$115)</f>
        <v>0</v>
      </c>
    </row>
    <row r="121" spans="1:4" ht="16.2" thickBot="1" x14ac:dyDescent="0.35">
      <c r="A121" s="14"/>
      <c r="B121" s="41" t="s">
        <v>108</v>
      </c>
      <c r="C121" s="42">
        <v>0.03</v>
      </c>
      <c r="D121" s="43">
        <f>C121*(C$133+D$114+D$115)</f>
        <v>188.73068232822732</v>
      </c>
    </row>
    <row r="122" spans="1:4" ht="16.2" thickBot="1" x14ac:dyDescent="0.35">
      <c r="A122" s="164" t="s">
        <v>64</v>
      </c>
      <c r="B122" s="165"/>
      <c r="C122" s="42">
        <f>C114+C115+C117+C120+C121</f>
        <v>0.26650000000000001</v>
      </c>
      <c r="D122" s="43">
        <f>D114+D115+D117+D120+D121</f>
        <v>1510.1834061286104</v>
      </c>
    </row>
    <row r="125" spans="1:4" x14ac:dyDescent="0.3">
      <c r="A125" s="156" t="s">
        <v>95</v>
      </c>
      <c r="B125" s="156"/>
      <c r="C125" s="156"/>
    </row>
    <row r="126" spans="1:4" ht="16.2" thickBot="1" x14ac:dyDescent="0.35"/>
    <row r="127" spans="1:4" ht="16.2" thickBot="1" x14ac:dyDescent="0.35">
      <c r="A127" s="13"/>
      <c r="B127" s="124" t="s">
        <v>96</v>
      </c>
      <c r="C127" s="124" t="s">
        <v>37</v>
      </c>
    </row>
    <row r="128" spans="1:4" ht="16.2" thickBot="1" x14ac:dyDescent="0.35">
      <c r="A128" s="20" t="s">
        <v>38</v>
      </c>
      <c r="B128" s="15" t="s">
        <v>35</v>
      </c>
      <c r="C128" s="40">
        <f>C12</f>
        <v>2399.2280000000001</v>
      </c>
    </row>
    <row r="129" spans="1:3" ht="16.2" thickBot="1" x14ac:dyDescent="0.35">
      <c r="A129" s="20" t="s">
        <v>40</v>
      </c>
      <c r="B129" s="15" t="s">
        <v>48</v>
      </c>
      <c r="C129" s="40">
        <f>C56</f>
        <v>2171.7614475872006</v>
      </c>
    </row>
    <row r="130" spans="1:3" ht="16.2" thickBot="1" x14ac:dyDescent="0.35">
      <c r="A130" s="20" t="s">
        <v>41</v>
      </c>
      <c r="B130" s="15" t="s">
        <v>71</v>
      </c>
      <c r="C130" s="40">
        <f>D68</f>
        <v>170.52560994560002</v>
      </c>
    </row>
    <row r="131" spans="1:3" ht="16.2" thickBot="1" x14ac:dyDescent="0.35">
      <c r="A131" s="20" t="s">
        <v>42</v>
      </c>
      <c r="B131" s="15" t="s">
        <v>79</v>
      </c>
      <c r="C131" s="40">
        <f>C98</f>
        <v>281.4052097737374</v>
      </c>
    </row>
    <row r="132" spans="1:3" ht="16.2" thickBot="1" x14ac:dyDescent="0.35">
      <c r="A132" s="20" t="s">
        <v>43</v>
      </c>
      <c r="B132" s="15" t="s">
        <v>91</v>
      </c>
      <c r="C132" s="40">
        <f>C108</f>
        <v>176.27208333333334</v>
      </c>
    </row>
    <row r="133" spans="1:3" ht="16.2" thickBot="1" x14ac:dyDescent="0.35">
      <c r="A133" s="157" t="s">
        <v>97</v>
      </c>
      <c r="B133" s="158"/>
      <c r="C133" s="40">
        <f>SUM(C128:C132)</f>
        <v>5199.1923506398716</v>
      </c>
    </row>
    <row r="134" spans="1:3" ht="16.2" thickBot="1" x14ac:dyDescent="0.35">
      <c r="A134" s="20" t="s">
        <v>45</v>
      </c>
      <c r="B134" s="15" t="s">
        <v>98</v>
      </c>
      <c r="C134" s="40">
        <f>D122</f>
        <v>1510.1834061286104</v>
      </c>
    </row>
    <row r="135" spans="1:3" x14ac:dyDescent="0.3">
      <c r="A135" s="159" t="s">
        <v>99</v>
      </c>
      <c r="B135" s="160"/>
      <c r="C135" s="46">
        <f>C133+C134</f>
        <v>6709.3757567684825</v>
      </c>
    </row>
    <row r="136" spans="1:3" x14ac:dyDescent="0.3">
      <c r="A136" s="161" t="s">
        <v>118</v>
      </c>
      <c r="B136" s="162"/>
      <c r="C136" s="48">
        <v>2</v>
      </c>
    </row>
    <row r="137" spans="1:3" ht="16.2" thickBot="1" x14ac:dyDescent="0.35">
      <c r="A137" s="163" t="s">
        <v>119</v>
      </c>
      <c r="B137" s="163"/>
      <c r="C137" s="47">
        <f>C135*C136</f>
        <v>13418.751513536965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18" workbookViewId="0">
      <selection activeCell="C30" sqref="C30:C37"/>
    </sheetView>
  </sheetViews>
  <sheetFormatPr defaultColWidth="9.109375" defaultRowHeight="15.6" x14ac:dyDescent="0.3"/>
  <cols>
    <col min="1" max="1" width="16.33203125" style="19" customWidth="1"/>
    <col min="2" max="2" width="72.109375" style="19" customWidth="1"/>
    <col min="3" max="3" width="18" style="19" customWidth="1"/>
    <col min="4" max="4" width="14.33203125" style="19" customWidth="1"/>
    <col min="5" max="5" width="14" style="19" bestFit="1" customWidth="1"/>
    <col min="6" max="6" width="12" style="19" customWidth="1"/>
    <col min="7" max="7" width="15.109375" style="19" customWidth="1"/>
    <col min="8" max="16384" width="9.109375" style="19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3"/>
      <c r="B3" s="173"/>
      <c r="C3" s="173"/>
      <c r="D3" s="173"/>
    </row>
    <row r="4" spans="1:5" x14ac:dyDescent="0.3">
      <c r="A4" s="30" t="s">
        <v>109</v>
      </c>
      <c r="B4" s="174" t="s">
        <v>162</v>
      </c>
      <c r="C4" s="175"/>
    </row>
    <row r="5" spans="1:5" x14ac:dyDescent="0.3">
      <c r="A5" s="30" t="s">
        <v>110</v>
      </c>
      <c r="B5" s="174" t="s">
        <v>151</v>
      </c>
      <c r="C5" s="175"/>
      <c r="E5" s="50"/>
    </row>
    <row r="6" spans="1:5" x14ac:dyDescent="0.3">
      <c r="A6" s="30"/>
      <c r="B6" s="174"/>
      <c r="C6" s="175"/>
    </row>
    <row r="7" spans="1:5" x14ac:dyDescent="0.3">
      <c r="A7" s="167" t="s">
        <v>35</v>
      </c>
      <c r="B7" s="167"/>
      <c r="C7" s="167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4" t="s">
        <v>38</v>
      </c>
      <c r="B10" s="15" t="s">
        <v>39</v>
      </c>
      <c r="C10" s="21">
        <v>1845.56</v>
      </c>
      <c r="D10" s="65">
        <f>C10+C11</f>
        <v>2399.2280000000001</v>
      </c>
      <c r="E10" s="65">
        <f>D10/220</f>
        <v>10.905581818181819</v>
      </c>
    </row>
    <row r="11" spans="1:5" ht="16.2" thickBot="1" x14ac:dyDescent="0.35">
      <c r="A11" s="14" t="s">
        <v>40</v>
      </c>
      <c r="B11" s="15" t="s">
        <v>114</v>
      </c>
      <c r="C11" s="21">
        <f>C10*0.3</f>
        <v>553.66800000000001</v>
      </c>
      <c r="D11" s="65"/>
      <c r="E11" s="65">
        <f>E10*0.2</f>
        <v>2.181116363636364</v>
      </c>
    </row>
    <row r="12" spans="1:5" ht="16.2" thickBot="1" x14ac:dyDescent="0.35">
      <c r="A12" s="14" t="s">
        <v>41</v>
      </c>
      <c r="B12" s="15" t="s">
        <v>4</v>
      </c>
      <c r="C12" s="21">
        <f>D12*E11</f>
        <v>232.37613738181824</v>
      </c>
      <c r="D12" s="66">
        <f>7*15.22</f>
        <v>106.54</v>
      </c>
      <c r="E12" s="65">
        <f>E11+E10</f>
        <v>13.086698181818182</v>
      </c>
    </row>
    <row r="13" spans="1:5" ht="16.2" thickBot="1" x14ac:dyDescent="0.35">
      <c r="A13" s="14" t="s">
        <v>42</v>
      </c>
      <c r="B13" s="15" t="s">
        <v>44</v>
      </c>
      <c r="C13" s="21">
        <f>E12*15.22</f>
        <v>199.17954632727273</v>
      </c>
      <c r="D13" s="67"/>
      <c r="E13" s="67"/>
    </row>
    <row r="14" spans="1:5" ht="16.2" thickBot="1" x14ac:dyDescent="0.35">
      <c r="A14" s="168" t="s">
        <v>5</v>
      </c>
      <c r="B14" s="169"/>
      <c r="C14" s="37">
        <f>SUM(C10:C13)</f>
        <v>2830.7836837090913</v>
      </c>
    </row>
    <row r="17" spans="1:4" x14ac:dyDescent="0.3">
      <c r="A17" s="156" t="s">
        <v>48</v>
      </c>
      <c r="B17" s="156"/>
      <c r="C17" s="156"/>
    </row>
    <row r="18" spans="1:4" x14ac:dyDescent="0.3">
      <c r="A18" s="12"/>
    </row>
    <row r="19" spans="1:4" x14ac:dyDescent="0.3">
      <c r="A19" s="166" t="s">
        <v>49</v>
      </c>
      <c r="B19" s="166"/>
      <c r="C19" s="166"/>
    </row>
    <row r="20" spans="1:4" ht="16.2" thickBot="1" x14ac:dyDescent="0.35"/>
    <row r="21" spans="1:4" ht="16.2" thickBot="1" x14ac:dyDescent="0.35">
      <c r="A21" s="13" t="s">
        <v>50</v>
      </c>
      <c r="B21" s="124" t="s">
        <v>51</v>
      </c>
      <c r="C21" s="124" t="s">
        <v>57</v>
      </c>
      <c r="D21" s="124" t="s">
        <v>37</v>
      </c>
    </row>
    <row r="22" spans="1:4" ht="16.2" thickBot="1" x14ac:dyDescent="0.35">
      <c r="A22" s="14" t="s">
        <v>38</v>
      </c>
      <c r="B22" s="33" t="s">
        <v>52</v>
      </c>
      <c r="C22" s="29">
        <v>8.3299999999999999E-2</v>
      </c>
      <c r="D22" s="34">
        <f>C$14*C22</f>
        <v>235.80428085296731</v>
      </c>
    </row>
    <row r="23" spans="1:4" ht="16.2" thickBot="1" x14ac:dyDescent="0.35">
      <c r="A23" s="14" t="s">
        <v>40</v>
      </c>
      <c r="B23" s="31" t="s">
        <v>53</v>
      </c>
      <c r="C23" s="35">
        <v>0.121</v>
      </c>
      <c r="D23" s="36">
        <f>C$14*C23</f>
        <v>342.52482572880001</v>
      </c>
    </row>
    <row r="24" spans="1:4" ht="16.2" thickBot="1" x14ac:dyDescent="0.35">
      <c r="A24" s="157" t="s">
        <v>5</v>
      </c>
      <c r="B24" s="158"/>
      <c r="C24" s="38">
        <f>SUM(C22:C23)</f>
        <v>0.20429999999999998</v>
      </c>
      <c r="D24" s="39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4" t="s">
        <v>56</v>
      </c>
      <c r="C29" s="124" t="s">
        <v>57</v>
      </c>
      <c r="D29" s="124" t="s">
        <v>37</v>
      </c>
    </row>
    <row r="30" spans="1:4" ht="16.2" thickBot="1" x14ac:dyDescent="0.35">
      <c r="A30" s="14" t="s">
        <v>38</v>
      </c>
      <c r="B30" s="15" t="s">
        <v>58</v>
      </c>
      <c r="C30" s="16">
        <v>0.2</v>
      </c>
      <c r="D30" s="36">
        <f t="shared" ref="D30:D38" si="0">(D$24+C$14)*C30</f>
        <v>681.82255805817169</v>
      </c>
    </row>
    <row r="31" spans="1:4" ht="16.2" thickBot="1" x14ac:dyDescent="0.35">
      <c r="A31" s="14" t="s">
        <v>40</v>
      </c>
      <c r="B31" s="15" t="s">
        <v>59</v>
      </c>
      <c r="C31" s="16">
        <v>2.5000000000000001E-2</v>
      </c>
      <c r="D31" s="36">
        <f t="shared" si="0"/>
        <v>85.227819757271462</v>
      </c>
    </row>
    <row r="32" spans="1:4" ht="16.2" thickBot="1" x14ac:dyDescent="0.35">
      <c r="A32" s="14" t="s">
        <v>41</v>
      </c>
      <c r="B32" s="15" t="s">
        <v>60</v>
      </c>
      <c r="C32" s="109">
        <v>0.03</v>
      </c>
      <c r="D32" s="36">
        <f t="shared" si="0"/>
        <v>102.27338370872575</v>
      </c>
    </row>
    <row r="33" spans="1:4" ht="16.2" thickBot="1" x14ac:dyDescent="0.35">
      <c r="A33" s="14" t="s">
        <v>42</v>
      </c>
      <c r="B33" s="15" t="s">
        <v>61</v>
      </c>
      <c r="C33" s="16">
        <v>1.4999999999999999E-2</v>
      </c>
      <c r="D33" s="36">
        <f t="shared" si="0"/>
        <v>51.136691854362873</v>
      </c>
    </row>
    <row r="34" spans="1:4" ht="16.2" thickBot="1" x14ac:dyDescent="0.35">
      <c r="A34" s="14" t="s">
        <v>43</v>
      </c>
      <c r="B34" s="15" t="s">
        <v>62</v>
      </c>
      <c r="C34" s="16">
        <v>0.01</v>
      </c>
      <c r="D34" s="36">
        <f t="shared" si="0"/>
        <v>34.091127902908582</v>
      </c>
    </row>
    <row r="35" spans="1:4" ht="16.2" thickBot="1" x14ac:dyDescent="0.35">
      <c r="A35" s="14" t="s">
        <v>45</v>
      </c>
      <c r="B35" s="15" t="s">
        <v>6</v>
      </c>
      <c r="C35" s="16">
        <v>6.0000000000000001E-3</v>
      </c>
      <c r="D35" s="36">
        <f t="shared" si="0"/>
        <v>20.45467674174515</v>
      </c>
    </row>
    <row r="36" spans="1:4" ht="16.2" thickBot="1" x14ac:dyDescent="0.35">
      <c r="A36" s="14" t="s">
        <v>46</v>
      </c>
      <c r="B36" s="15" t="s">
        <v>7</v>
      </c>
      <c r="C36" s="16">
        <v>2E-3</v>
      </c>
      <c r="D36" s="36">
        <f t="shared" si="0"/>
        <v>6.8182255805817169</v>
      </c>
    </row>
    <row r="37" spans="1:4" ht="16.2" thickBot="1" x14ac:dyDescent="0.35">
      <c r="A37" s="14" t="s">
        <v>63</v>
      </c>
      <c r="B37" s="15" t="s">
        <v>8</v>
      </c>
      <c r="C37" s="16">
        <v>0.08</v>
      </c>
      <c r="D37" s="36">
        <f t="shared" si="0"/>
        <v>272.72902322326865</v>
      </c>
    </row>
    <row r="38" spans="1:4" ht="16.2" thickBot="1" x14ac:dyDescent="0.35">
      <c r="A38" s="157" t="s">
        <v>64</v>
      </c>
      <c r="B38" s="158"/>
      <c r="C38" s="16">
        <f>SUM(C30:C37)</f>
        <v>0.36800000000000005</v>
      </c>
      <c r="D38" s="36">
        <f t="shared" si="0"/>
        <v>1254.553506827036</v>
      </c>
    </row>
    <row r="41" spans="1:4" x14ac:dyDescent="0.3">
      <c r="A41" s="166" t="s">
        <v>65</v>
      </c>
      <c r="B41" s="166"/>
      <c r="C41" s="166"/>
    </row>
    <row r="42" spans="1:4" ht="16.2" thickBot="1" x14ac:dyDescent="0.35"/>
    <row r="43" spans="1:4" ht="16.2" thickBot="1" x14ac:dyDescent="0.35">
      <c r="A43" s="13" t="s">
        <v>66</v>
      </c>
      <c r="B43" s="124" t="s">
        <v>67</v>
      </c>
      <c r="C43" s="124" t="s">
        <v>37</v>
      </c>
    </row>
    <row r="44" spans="1:4" ht="16.2" thickBot="1" x14ac:dyDescent="0.35">
      <c r="A44" s="14" t="s">
        <v>38</v>
      </c>
      <c r="B44" s="15" t="s">
        <v>68</v>
      </c>
      <c r="C44" s="23">
        <f>'Planilha de Apoio - P 12 x 36'!D14</f>
        <v>41.466400000000021</v>
      </c>
    </row>
    <row r="45" spans="1:4" ht="16.2" thickBot="1" x14ac:dyDescent="0.35">
      <c r="A45" s="14" t="s">
        <v>40</v>
      </c>
      <c r="B45" s="15" t="s">
        <v>111</v>
      </c>
      <c r="C45" s="21">
        <f>'Planilha de Apoio - P 12 x 36'!D21</f>
        <v>400.74564400000003</v>
      </c>
    </row>
    <row r="46" spans="1:4" ht="16.2" thickBot="1" x14ac:dyDescent="0.35">
      <c r="A46" s="14" t="s">
        <v>41</v>
      </c>
      <c r="B46" s="15" t="s">
        <v>127</v>
      </c>
      <c r="C46" s="110">
        <v>15</v>
      </c>
    </row>
    <row r="47" spans="1:4" ht="16.2" thickBot="1" x14ac:dyDescent="0.35">
      <c r="A47" s="44" t="s">
        <v>42</v>
      </c>
      <c r="B47" s="32" t="s">
        <v>144</v>
      </c>
      <c r="C47" s="21">
        <f>'Planilha de Apoio - P 12 x 36'!D25</f>
        <v>161.0915</v>
      </c>
    </row>
    <row r="48" spans="1:4" ht="16.2" thickBot="1" x14ac:dyDescent="0.35">
      <c r="A48" s="44" t="s">
        <v>43</v>
      </c>
      <c r="B48" s="111" t="s">
        <v>145</v>
      </c>
      <c r="C48" s="110"/>
    </row>
    <row r="49" spans="1:4" ht="16.2" thickBot="1" x14ac:dyDescent="0.35">
      <c r="A49" s="168" t="s">
        <v>5</v>
      </c>
      <c r="B49" s="169"/>
      <c r="C49" s="21">
        <f>SUM(C44:C48)</f>
        <v>618.3035440000001</v>
      </c>
    </row>
    <row r="52" spans="1:4" x14ac:dyDescent="0.3">
      <c r="A52" s="166" t="s">
        <v>69</v>
      </c>
      <c r="B52" s="166"/>
      <c r="C52" s="166"/>
    </row>
    <row r="53" spans="1:4" ht="16.2" thickBot="1" x14ac:dyDescent="0.35"/>
    <row r="54" spans="1:4" ht="16.2" thickBot="1" x14ac:dyDescent="0.35">
      <c r="A54" s="13">
        <v>2</v>
      </c>
      <c r="B54" s="124" t="s">
        <v>70</v>
      </c>
      <c r="C54" s="124" t="s">
        <v>37</v>
      </c>
    </row>
    <row r="55" spans="1:4" ht="16.2" thickBot="1" x14ac:dyDescent="0.35">
      <c r="A55" s="14" t="s">
        <v>50</v>
      </c>
      <c r="B55" s="15" t="s">
        <v>51</v>
      </c>
      <c r="C55" s="21">
        <f>D24</f>
        <v>578.32910658176729</v>
      </c>
    </row>
    <row r="56" spans="1:4" ht="16.2" thickBot="1" x14ac:dyDescent="0.35">
      <c r="A56" s="14" t="s">
        <v>55</v>
      </c>
      <c r="B56" s="15" t="s">
        <v>56</v>
      </c>
      <c r="C56" s="21">
        <f>D38</f>
        <v>1254.553506827036</v>
      </c>
    </row>
    <row r="57" spans="1:4" ht="16.2" thickBot="1" x14ac:dyDescent="0.35">
      <c r="A57" s="14" t="s">
        <v>66</v>
      </c>
      <c r="B57" s="15" t="s">
        <v>67</v>
      </c>
      <c r="C57" s="21">
        <f>C49</f>
        <v>618.3035440000001</v>
      </c>
    </row>
    <row r="58" spans="1:4" ht="16.2" thickBot="1" x14ac:dyDescent="0.35">
      <c r="A58" s="157" t="s">
        <v>5</v>
      </c>
      <c r="B58" s="158"/>
      <c r="C58" s="21">
        <f>SUM(C55:C57)</f>
        <v>2451.1861574088034</v>
      </c>
    </row>
    <row r="59" spans="1:4" x14ac:dyDescent="0.3">
      <c r="A59" s="2"/>
    </row>
    <row r="61" spans="1:4" x14ac:dyDescent="0.3">
      <c r="A61" s="156" t="s">
        <v>71</v>
      </c>
      <c r="B61" s="156"/>
      <c r="C61" s="156"/>
    </row>
    <row r="62" spans="1:4" ht="16.2" thickBot="1" x14ac:dyDescent="0.35"/>
    <row r="63" spans="1:4" ht="16.2" thickBot="1" x14ac:dyDescent="0.35">
      <c r="A63" s="13">
        <v>3</v>
      </c>
      <c r="B63" s="124" t="s">
        <v>72</v>
      </c>
      <c r="C63" s="124" t="s">
        <v>57</v>
      </c>
      <c r="D63" s="124" t="s">
        <v>37</v>
      </c>
    </row>
    <row r="64" spans="1:4" ht="16.2" thickBot="1" x14ac:dyDescent="0.35">
      <c r="A64" s="14" t="s">
        <v>38</v>
      </c>
      <c r="B64" s="17" t="s">
        <v>73</v>
      </c>
      <c r="C64" s="26">
        <v>4.1999999999999997E-3</v>
      </c>
      <c r="D64" s="21">
        <f>(C$14)*C64</f>
        <v>11.889291471578183</v>
      </c>
    </row>
    <row r="65" spans="1:4" ht="16.2" thickBot="1" x14ac:dyDescent="0.35">
      <c r="A65" s="14" t="s">
        <v>40</v>
      </c>
      <c r="B65" s="24" t="s">
        <v>74</v>
      </c>
      <c r="C65" s="27">
        <f>C64*C37</f>
        <v>3.3599999999999998E-4</v>
      </c>
      <c r="D65" s="21">
        <f t="shared" ref="D65:D69" si="1">(C$14)*C65</f>
        <v>0.9511433177262546</v>
      </c>
    </row>
    <row r="66" spans="1:4" ht="16.2" thickBot="1" x14ac:dyDescent="0.35">
      <c r="A66" s="14" t="s">
        <v>41</v>
      </c>
      <c r="B66" s="17" t="s">
        <v>75</v>
      </c>
      <c r="C66" s="25">
        <v>3.5999999999999999E-3</v>
      </c>
      <c r="D66" s="21">
        <f t="shared" si="1"/>
        <v>10.190821261352728</v>
      </c>
    </row>
    <row r="67" spans="1:4" ht="16.2" thickBot="1" x14ac:dyDescent="0.35">
      <c r="A67" s="14" t="s">
        <v>42</v>
      </c>
      <c r="B67" s="17" t="s">
        <v>76</v>
      </c>
      <c r="C67" s="28">
        <v>1.9400000000000001E-2</v>
      </c>
      <c r="D67" s="21">
        <f t="shared" si="1"/>
        <v>54.917203463956376</v>
      </c>
    </row>
    <row r="68" spans="1:4" ht="16.2" thickBot="1" x14ac:dyDescent="0.35">
      <c r="A68" s="14" t="s">
        <v>43</v>
      </c>
      <c r="B68" s="17" t="s">
        <v>77</v>
      </c>
      <c r="C68" s="25">
        <f>C67*C38</f>
        <v>7.1392000000000009E-3</v>
      </c>
      <c r="D68" s="21">
        <f t="shared" si="1"/>
        <v>20.209530874735947</v>
      </c>
    </row>
    <row r="69" spans="1:4" ht="16.2" thickBot="1" x14ac:dyDescent="0.35">
      <c r="A69" s="14" t="s">
        <v>45</v>
      </c>
      <c r="B69" s="17" t="s">
        <v>78</v>
      </c>
      <c r="C69" s="25">
        <v>3.6400000000000002E-2</v>
      </c>
      <c r="D69" s="21">
        <f t="shared" si="1"/>
        <v>103.04052608701093</v>
      </c>
    </row>
    <row r="70" spans="1:4" ht="16.2" thickBot="1" x14ac:dyDescent="0.35">
      <c r="A70" s="157" t="s">
        <v>5</v>
      </c>
      <c r="B70" s="158"/>
      <c r="C70" s="25">
        <f>SUM(C64:C69)</f>
        <v>7.1075200000000005E-2</v>
      </c>
      <c r="D70" s="21">
        <f>SUM(D64:D69)</f>
        <v>201.19851647636042</v>
      </c>
    </row>
    <row r="73" spans="1:4" x14ac:dyDescent="0.3">
      <c r="A73" s="156" t="s">
        <v>79</v>
      </c>
      <c r="B73" s="156"/>
      <c r="C73" s="156"/>
    </row>
    <row r="76" spans="1:4" x14ac:dyDescent="0.3">
      <c r="A76" s="166" t="s">
        <v>80</v>
      </c>
      <c r="B76" s="166"/>
      <c r="C76" s="16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4" t="s">
        <v>82</v>
      </c>
      <c r="C78" s="124" t="s">
        <v>57</v>
      </c>
      <c r="D78" s="124" t="s">
        <v>37</v>
      </c>
    </row>
    <row r="79" spans="1:4" ht="16.2" thickBot="1" x14ac:dyDescent="0.35">
      <c r="A79" s="14" t="s">
        <v>38</v>
      </c>
      <c r="B79" s="15" t="s">
        <v>163</v>
      </c>
      <c r="C79" s="25">
        <f>1/12/12</f>
        <v>6.9444444444444441E-3</v>
      </c>
      <c r="D79" s="21">
        <f>(C$14)*C79</f>
        <v>19.658220025757576</v>
      </c>
    </row>
    <row r="80" spans="1:4" ht="16.2" thickBot="1" x14ac:dyDescent="0.35">
      <c r="A80" s="14" t="s">
        <v>40</v>
      </c>
      <c r="B80" s="15" t="s">
        <v>82</v>
      </c>
      <c r="C80" s="112">
        <v>0.02</v>
      </c>
      <c r="D80" s="21">
        <f>(C$14)*C80</f>
        <v>56.615673674181828</v>
      </c>
    </row>
    <row r="81" spans="1:5" ht="16.2" thickBot="1" x14ac:dyDescent="0.35">
      <c r="A81" s="14" t="s">
        <v>41</v>
      </c>
      <c r="B81" s="15" t="s">
        <v>83</v>
      </c>
      <c r="C81" s="112">
        <v>1.4999999999999999E-2</v>
      </c>
      <c r="D81" s="21">
        <f>(C$14)*C81</f>
        <v>42.461755255636369</v>
      </c>
    </row>
    <row r="82" spans="1:5" ht="16.2" thickBot="1" x14ac:dyDescent="0.35">
      <c r="A82" s="14" t="s">
        <v>42</v>
      </c>
      <c r="B82" s="15" t="s">
        <v>84</v>
      </c>
      <c r="C82" s="112">
        <v>0.01</v>
      </c>
      <c r="D82" s="21">
        <f t="shared" ref="D82:D85" si="2">(C$14)*C82</f>
        <v>28.307836837090914</v>
      </c>
    </row>
    <row r="83" spans="1:5" ht="16.2" thickBot="1" x14ac:dyDescent="0.35">
      <c r="A83" s="14" t="s">
        <v>43</v>
      </c>
      <c r="B83" s="15" t="s">
        <v>85</v>
      </c>
      <c r="C83" s="112">
        <v>0.01</v>
      </c>
      <c r="D83" s="21">
        <f t="shared" si="2"/>
        <v>28.307836837090914</v>
      </c>
    </row>
    <row r="84" spans="1:5" ht="16.2" thickBot="1" x14ac:dyDescent="0.35">
      <c r="A84" s="14" t="s">
        <v>45</v>
      </c>
      <c r="B84" s="113" t="s">
        <v>47</v>
      </c>
      <c r="C84" s="112">
        <v>0</v>
      </c>
      <c r="D84" s="21">
        <f t="shared" si="2"/>
        <v>0</v>
      </c>
    </row>
    <row r="85" spans="1:5" ht="16.2" thickBot="1" x14ac:dyDescent="0.35">
      <c r="A85" s="157" t="s">
        <v>64</v>
      </c>
      <c r="B85" s="158"/>
      <c r="C85" s="25">
        <f>SUM(C79:C84)</f>
        <v>6.1944444444444448E-2</v>
      </c>
      <c r="D85" s="21">
        <f t="shared" si="2"/>
        <v>175.35132262975762</v>
      </c>
    </row>
    <row r="88" spans="1:5" x14ac:dyDescent="0.3">
      <c r="A88" s="166" t="s">
        <v>86</v>
      </c>
      <c r="B88" s="166"/>
      <c r="C88" s="16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4" t="s">
        <v>129</v>
      </c>
      <c r="C90" s="124" t="s">
        <v>37</v>
      </c>
      <c r="E90" s="65">
        <f>C10+C11</f>
        <v>2399.2280000000001</v>
      </c>
    </row>
    <row r="91" spans="1:5" ht="16.2" thickBot="1" x14ac:dyDescent="0.35">
      <c r="A91" s="14" t="s">
        <v>38</v>
      </c>
      <c r="B91" s="15" t="s">
        <v>102</v>
      </c>
      <c r="C91" s="49">
        <f>E95/2</f>
        <v>132.78636421818183</v>
      </c>
      <c r="E91" s="65"/>
    </row>
    <row r="92" spans="1:5" ht="16.2" thickBot="1" x14ac:dyDescent="0.35">
      <c r="A92" s="157" t="s">
        <v>5</v>
      </c>
      <c r="B92" s="158"/>
      <c r="C92" s="49">
        <f>C91</f>
        <v>132.78636421818183</v>
      </c>
      <c r="E92" s="65"/>
    </row>
    <row r="93" spans="1:5" x14ac:dyDescent="0.3">
      <c r="E93" s="65">
        <f>E90/220</f>
        <v>10.905581818181819</v>
      </c>
    </row>
    <row r="94" spans="1:5" x14ac:dyDescent="0.3">
      <c r="E94" s="65">
        <f>E93*1.6</f>
        <v>17.448930909090912</v>
      </c>
    </row>
    <row r="95" spans="1:5" x14ac:dyDescent="0.3">
      <c r="A95" s="166" t="s">
        <v>89</v>
      </c>
      <c r="B95" s="166"/>
      <c r="C95" s="166"/>
      <c r="E95" s="65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4" t="s">
        <v>90</v>
      </c>
      <c r="C97" s="124" t="s">
        <v>37</v>
      </c>
    </row>
    <row r="98" spans="1:3" ht="16.2" thickBot="1" x14ac:dyDescent="0.35">
      <c r="A98" s="14" t="s">
        <v>81</v>
      </c>
      <c r="B98" s="15" t="s">
        <v>82</v>
      </c>
      <c r="C98" s="21">
        <f>D85</f>
        <v>175.35132262975762</v>
      </c>
    </row>
    <row r="99" spans="1:3" ht="16.2" thickBot="1" x14ac:dyDescent="0.35">
      <c r="A99" s="14" t="s">
        <v>87</v>
      </c>
      <c r="B99" s="15" t="s">
        <v>88</v>
      </c>
      <c r="C99" s="21">
        <f>C92</f>
        <v>132.78636421818183</v>
      </c>
    </row>
    <row r="100" spans="1:3" ht="16.2" thickBot="1" x14ac:dyDescent="0.35">
      <c r="A100" s="157" t="s">
        <v>5</v>
      </c>
      <c r="B100" s="158"/>
      <c r="C100" s="37">
        <f>C98+C99</f>
        <v>308.13768684793945</v>
      </c>
    </row>
    <row r="103" spans="1:3" x14ac:dyDescent="0.3">
      <c r="A103" s="156" t="s">
        <v>91</v>
      </c>
      <c r="B103" s="156"/>
      <c r="C103" s="156"/>
    </row>
    <row r="104" spans="1:3" ht="16.2" thickBot="1" x14ac:dyDescent="0.35"/>
    <row r="105" spans="1:3" ht="16.2" thickBot="1" x14ac:dyDescent="0.35">
      <c r="A105" s="13">
        <v>5</v>
      </c>
      <c r="B105" s="18" t="s">
        <v>22</v>
      </c>
      <c r="C105" s="124" t="s">
        <v>37</v>
      </c>
    </row>
    <row r="106" spans="1:3" ht="16.2" thickBot="1" x14ac:dyDescent="0.35">
      <c r="A106" s="14" t="s">
        <v>38</v>
      </c>
      <c r="B106" s="15" t="s">
        <v>92</v>
      </c>
      <c r="C106" s="110">
        <f>'Planilha de Apoio - P 12 x 36'!C46</f>
        <v>103.33333333333333</v>
      </c>
    </row>
    <row r="107" spans="1:3" ht="16.2" thickBot="1" x14ac:dyDescent="0.35">
      <c r="A107" s="14" t="s">
        <v>40</v>
      </c>
      <c r="B107" s="15" t="s">
        <v>93</v>
      </c>
      <c r="C107" s="110">
        <f>'Planilha de Apoio - P 12 x 36'!D34</f>
        <v>72.938749999999999</v>
      </c>
    </row>
    <row r="108" spans="1:3" ht="16.2" thickBot="1" x14ac:dyDescent="0.35">
      <c r="A108" s="14" t="s">
        <v>41</v>
      </c>
      <c r="B108" s="113" t="s">
        <v>146</v>
      </c>
      <c r="C108" s="110"/>
    </row>
    <row r="109" spans="1:3" ht="16.2" thickBot="1" x14ac:dyDescent="0.35">
      <c r="A109" s="14" t="s">
        <v>42</v>
      </c>
      <c r="B109" s="113" t="s">
        <v>146</v>
      </c>
      <c r="C109" s="110"/>
    </row>
    <row r="110" spans="1:3" ht="16.2" thickBot="1" x14ac:dyDescent="0.35">
      <c r="A110" s="157" t="s">
        <v>64</v>
      </c>
      <c r="B110" s="158"/>
      <c r="C110" s="21">
        <f>SUM(C106:C109)</f>
        <v>176.27208333333334</v>
      </c>
    </row>
    <row r="113" spans="1:4" x14ac:dyDescent="0.3">
      <c r="A113" s="156" t="s">
        <v>94</v>
      </c>
      <c r="B113" s="156"/>
      <c r="C113" s="156"/>
    </row>
    <row r="114" spans="1:4" ht="16.2" thickBot="1" x14ac:dyDescent="0.35"/>
    <row r="115" spans="1:4" ht="16.2" thickBot="1" x14ac:dyDescent="0.35">
      <c r="A115" s="13">
        <v>6</v>
      </c>
      <c r="B115" s="18" t="s">
        <v>23</v>
      </c>
      <c r="C115" s="124" t="s">
        <v>57</v>
      </c>
      <c r="D115" s="124" t="s">
        <v>37</v>
      </c>
    </row>
    <row r="116" spans="1:4" ht="16.2" thickBot="1" x14ac:dyDescent="0.35">
      <c r="A116" s="14" t="s">
        <v>38</v>
      </c>
      <c r="B116" s="41" t="s">
        <v>24</v>
      </c>
      <c r="C116" s="109">
        <v>0.1</v>
      </c>
      <c r="D116" s="43">
        <f>C116*C135</f>
        <v>596.75781277755266</v>
      </c>
    </row>
    <row r="117" spans="1:4" ht="16.2" thickBot="1" x14ac:dyDescent="0.35">
      <c r="A117" s="14" t="s">
        <v>40</v>
      </c>
      <c r="B117" s="41" t="s">
        <v>26</v>
      </c>
      <c r="C117" s="109">
        <f>C116</f>
        <v>0.1</v>
      </c>
      <c r="D117" s="43">
        <f>C117*(C135+D116)</f>
        <v>656.43359405530794</v>
      </c>
    </row>
    <row r="118" spans="1:4" ht="16.2" thickBot="1" x14ac:dyDescent="0.35">
      <c r="A118" s="14" t="s">
        <v>41</v>
      </c>
      <c r="B118" s="15" t="s">
        <v>25</v>
      </c>
      <c r="C118" s="16"/>
      <c r="D118" s="21">
        <f>(C$14+C$58+D$70+C$100+C$110)*C118</f>
        <v>0</v>
      </c>
    </row>
    <row r="119" spans="1:4" ht="16.2" thickBot="1" x14ac:dyDescent="0.35">
      <c r="A119" s="14"/>
      <c r="B119" s="41" t="s">
        <v>106</v>
      </c>
      <c r="C119" s="42">
        <f>C120+C121</f>
        <v>3.6499999999999998E-2</v>
      </c>
      <c r="D119" s="43">
        <f>C119*(C$135+D$116+D$117)</f>
        <v>263.55808801320615</v>
      </c>
    </row>
    <row r="120" spans="1:4" ht="16.2" thickBot="1" x14ac:dyDescent="0.35">
      <c r="A120" s="14"/>
      <c r="B120" s="15" t="s">
        <v>104</v>
      </c>
      <c r="C120" s="16">
        <v>0.03</v>
      </c>
      <c r="D120" s="21">
        <f>C120*(C$135+D$116+D$117)</f>
        <v>216.62308603825161</v>
      </c>
    </row>
    <row r="121" spans="1:4" ht="16.2" thickBot="1" x14ac:dyDescent="0.35">
      <c r="A121" s="14"/>
      <c r="B121" s="15" t="s">
        <v>105</v>
      </c>
      <c r="C121" s="16">
        <v>6.4999999999999997E-3</v>
      </c>
      <c r="D121" s="21">
        <f>C121*(C$135+D$116+D$117)</f>
        <v>46.935001974954517</v>
      </c>
    </row>
    <row r="122" spans="1:4" ht="16.2" thickBot="1" x14ac:dyDescent="0.35">
      <c r="A122" s="14"/>
      <c r="B122" s="41" t="s">
        <v>107</v>
      </c>
      <c r="C122" s="42">
        <v>0</v>
      </c>
      <c r="D122" s="43">
        <f>C122*(C$135+D$116+D$117)</f>
        <v>0</v>
      </c>
    </row>
    <row r="123" spans="1:4" ht="16.2" thickBot="1" x14ac:dyDescent="0.35">
      <c r="A123" s="14"/>
      <c r="B123" s="41" t="s">
        <v>108</v>
      </c>
      <c r="C123" s="42">
        <v>0.03</v>
      </c>
      <c r="D123" s="43">
        <f>C123*(C$135+D$116+D$117)</f>
        <v>216.62308603825161</v>
      </c>
    </row>
    <row r="124" spans="1:4" ht="16.2" thickBot="1" x14ac:dyDescent="0.35">
      <c r="A124" s="164" t="s">
        <v>64</v>
      </c>
      <c r="B124" s="165"/>
      <c r="C124" s="42">
        <f>C116+C117+C119+C122+C123</f>
        <v>0.26650000000000001</v>
      </c>
      <c r="D124" s="43">
        <f>D116+D117+D119+D122+D123</f>
        <v>1733.3725808843183</v>
      </c>
    </row>
    <row r="127" spans="1:4" x14ac:dyDescent="0.3">
      <c r="A127" s="156" t="s">
        <v>95</v>
      </c>
      <c r="B127" s="156"/>
      <c r="C127" s="156"/>
    </row>
    <row r="128" spans="1:4" ht="16.2" thickBot="1" x14ac:dyDescent="0.35"/>
    <row r="129" spans="1:3" ht="16.2" thickBot="1" x14ac:dyDescent="0.35">
      <c r="A129" s="13"/>
      <c r="B129" s="124" t="s">
        <v>96</v>
      </c>
      <c r="C129" s="124" t="s">
        <v>37</v>
      </c>
    </row>
    <row r="130" spans="1:3" ht="16.2" thickBot="1" x14ac:dyDescent="0.35">
      <c r="A130" s="20" t="s">
        <v>38</v>
      </c>
      <c r="B130" s="15" t="s">
        <v>35</v>
      </c>
      <c r="C130" s="40">
        <f>C14</f>
        <v>2830.7836837090913</v>
      </c>
    </row>
    <row r="131" spans="1:3" ht="16.2" thickBot="1" x14ac:dyDescent="0.35">
      <c r="A131" s="20" t="s">
        <v>40</v>
      </c>
      <c r="B131" s="15" t="s">
        <v>48</v>
      </c>
      <c r="C131" s="40">
        <f>C58</f>
        <v>2451.1861574088034</v>
      </c>
    </row>
    <row r="132" spans="1:3" ht="16.2" thickBot="1" x14ac:dyDescent="0.35">
      <c r="A132" s="20" t="s">
        <v>41</v>
      </c>
      <c r="B132" s="15" t="s">
        <v>71</v>
      </c>
      <c r="C132" s="40">
        <f>D70</f>
        <v>201.19851647636042</v>
      </c>
    </row>
    <row r="133" spans="1:3" ht="16.2" thickBot="1" x14ac:dyDescent="0.35">
      <c r="A133" s="20" t="s">
        <v>42</v>
      </c>
      <c r="B133" s="15" t="s">
        <v>79</v>
      </c>
      <c r="C133" s="40">
        <f>C100</f>
        <v>308.13768684793945</v>
      </c>
    </row>
    <row r="134" spans="1:3" ht="16.2" thickBot="1" x14ac:dyDescent="0.35">
      <c r="A134" s="20" t="s">
        <v>43</v>
      </c>
      <c r="B134" s="15" t="s">
        <v>91</v>
      </c>
      <c r="C134" s="40">
        <f>C110</f>
        <v>176.27208333333334</v>
      </c>
    </row>
    <row r="135" spans="1:3" ht="16.5" customHeight="1" thickBot="1" x14ac:dyDescent="0.35">
      <c r="A135" s="157" t="s">
        <v>97</v>
      </c>
      <c r="B135" s="158"/>
      <c r="C135" s="40">
        <f>SUM(C130:C134)</f>
        <v>5967.5781277755268</v>
      </c>
    </row>
    <row r="136" spans="1:3" ht="16.2" thickBot="1" x14ac:dyDescent="0.35">
      <c r="A136" s="20" t="s">
        <v>45</v>
      </c>
      <c r="B136" s="15" t="s">
        <v>98</v>
      </c>
      <c r="C136" s="40">
        <f>D124</f>
        <v>1733.3725808843183</v>
      </c>
    </row>
    <row r="137" spans="1:3" ht="16.5" customHeight="1" x14ac:dyDescent="0.3">
      <c r="A137" s="159" t="s">
        <v>99</v>
      </c>
      <c r="B137" s="160"/>
      <c r="C137" s="46">
        <f>C135+C136</f>
        <v>7700.9507086598451</v>
      </c>
    </row>
    <row r="138" spans="1:3" ht="16.5" customHeight="1" x14ac:dyDescent="0.3">
      <c r="A138" s="161" t="s">
        <v>118</v>
      </c>
      <c r="B138" s="162"/>
      <c r="C138" s="48">
        <v>2</v>
      </c>
    </row>
    <row r="139" spans="1:3" ht="16.2" thickBot="1" x14ac:dyDescent="0.35">
      <c r="A139" s="163" t="s">
        <v>119</v>
      </c>
      <c r="B139" s="163"/>
      <c r="C139" s="47">
        <f>C137*C138</f>
        <v>15401.90141731969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25" workbookViewId="0">
      <selection activeCell="C45" sqref="C45"/>
    </sheetView>
  </sheetViews>
  <sheetFormatPr defaultColWidth="9.109375" defaultRowHeight="15.6" x14ac:dyDescent="0.3"/>
  <cols>
    <col min="1" max="1" width="16.33203125" style="19" customWidth="1"/>
    <col min="2" max="2" width="72.109375" style="19" customWidth="1"/>
    <col min="3" max="3" width="18" style="19" customWidth="1"/>
    <col min="4" max="4" width="14.33203125" style="19" customWidth="1"/>
    <col min="5" max="5" width="12.6640625" style="19" customWidth="1"/>
    <col min="6" max="6" width="14" style="19" bestFit="1" customWidth="1"/>
    <col min="7" max="7" width="15.109375" style="19" customWidth="1"/>
    <col min="8" max="16384" width="9.109375" style="19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x14ac:dyDescent="0.3">
      <c r="A3" s="173"/>
      <c r="B3" s="173"/>
      <c r="C3" s="173"/>
      <c r="D3" s="173"/>
    </row>
    <row r="4" spans="1:5" x14ac:dyDescent="0.3">
      <c r="A4" s="30" t="s">
        <v>109</v>
      </c>
      <c r="B4" s="171" t="s">
        <v>162</v>
      </c>
      <c r="C4" s="171"/>
    </row>
    <row r="5" spans="1:5" x14ac:dyDescent="0.3">
      <c r="A5" s="30" t="s">
        <v>110</v>
      </c>
      <c r="B5" s="171" t="s">
        <v>143</v>
      </c>
      <c r="C5" s="171"/>
      <c r="E5" s="50"/>
    </row>
    <row r="6" spans="1:5" x14ac:dyDescent="0.3">
      <c r="A6" s="30"/>
      <c r="B6" s="171"/>
      <c r="C6" s="171"/>
    </row>
    <row r="7" spans="1:5" x14ac:dyDescent="0.3">
      <c r="A7" s="167" t="s">
        <v>35</v>
      </c>
      <c r="B7" s="167"/>
      <c r="C7" s="167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4" t="s">
        <v>38</v>
      </c>
      <c r="B10" s="15" t="s">
        <v>39</v>
      </c>
      <c r="C10" s="21">
        <v>1845.56</v>
      </c>
    </row>
    <row r="11" spans="1:5" ht="16.2" thickBot="1" x14ac:dyDescent="0.35">
      <c r="A11" s="14" t="s">
        <v>40</v>
      </c>
      <c r="B11" s="15" t="s">
        <v>114</v>
      </c>
      <c r="C11" s="21">
        <f>C10*0.3</f>
        <v>553.66800000000001</v>
      </c>
    </row>
    <row r="12" spans="1:5" ht="16.2" thickBot="1" x14ac:dyDescent="0.35">
      <c r="A12" s="168" t="s">
        <v>5</v>
      </c>
      <c r="B12" s="169"/>
      <c r="C12" s="37">
        <f>SUM(C10:C11)</f>
        <v>2399.2280000000001</v>
      </c>
    </row>
    <row r="15" spans="1:5" x14ac:dyDescent="0.3">
      <c r="A15" s="156" t="s">
        <v>48</v>
      </c>
      <c r="B15" s="156"/>
      <c r="C15" s="156"/>
    </row>
    <row r="16" spans="1:5" x14ac:dyDescent="0.3">
      <c r="A16" s="12"/>
    </row>
    <row r="17" spans="1:4" x14ac:dyDescent="0.3">
      <c r="A17" s="166" t="s">
        <v>49</v>
      </c>
      <c r="B17" s="166"/>
      <c r="C17" s="166"/>
    </row>
    <row r="18" spans="1:4" ht="16.2" thickBot="1" x14ac:dyDescent="0.35"/>
    <row r="19" spans="1:4" ht="16.2" thickBot="1" x14ac:dyDescent="0.35">
      <c r="A19" s="13" t="s">
        <v>50</v>
      </c>
      <c r="B19" s="124" t="s">
        <v>51</v>
      </c>
      <c r="C19" s="124" t="s">
        <v>57</v>
      </c>
      <c r="D19" s="124" t="s">
        <v>37</v>
      </c>
    </row>
    <row r="20" spans="1:4" ht="16.2" thickBot="1" x14ac:dyDescent="0.35">
      <c r="A20" s="14" t="s">
        <v>38</v>
      </c>
      <c r="B20" s="33" t="s">
        <v>52</v>
      </c>
      <c r="C20" s="29">
        <v>8.3299999999999999E-2</v>
      </c>
      <c r="D20" s="34">
        <f>C$12*C20</f>
        <v>199.85569240000001</v>
      </c>
    </row>
    <row r="21" spans="1:4" ht="16.2" thickBot="1" x14ac:dyDescent="0.35">
      <c r="A21" s="14" t="s">
        <v>40</v>
      </c>
      <c r="B21" s="31" t="s">
        <v>53</v>
      </c>
      <c r="C21" s="35">
        <v>0.121</v>
      </c>
      <c r="D21" s="36">
        <f>C$12*C21</f>
        <v>290.30658799999998</v>
      </c>
    </row>
    <row r="22" spans="1:4" ht="16.2" thickBot="1" x14ac:dyDescent="0.35">
      <c r="A22" s="157" t="s">
        <v>5</v>
      </c>
      <c r="B22" s="158"/>
      <c r="C22" s="38">
        <f>SUM(C20:C21)</f>
        <v>0.20429999999999998</v>
      </c>
      <c r="D22" s="39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4" t="s">
        <v>56</v>
      </c>
      <c r="C27" s="124" t="s">
        <v>57</v>
      </c>
      <c r="D27" s="124" t="s">
        <v>37</v>
      </c>
    </row>
    <row r="28" spans="1:4" ht="16.2" thickBot="1" x14ac:dyDescent="0.35">
      <c r="A28" s="14" t="s">
        <v>38</v>
      </c>
      <c r="B28" s="15" t="s">
        <v>58</v>
      </c>
      <c r="C28" s="16">
        <v>0.2</v>
      </c>
      <c r="D28" s="36">
        <f t="shared" ref="D28:D36" si="0">(D$22+C$12)*C28</f>
        <v>577.87805607999996</v>
      </c>
    </row>
    <row r="29" spans="1:4" ht="16.2" thickBot="1" x14ac:dyDescent="0.35">
      <c r="A29" s="14" t="s">
        <v>40</v>
      </c>
      <c r="B29" s="15" t="s">
        <v>59</v>
      </c>
      <c r="C29" s="16">
        <v>2.5000000000000001E-2</v>
      </c>
      <c r="D29" s="36">
        <f t="shared" si="0"/>
        <v>72.234757009999996</v>
      </c>
    </row>
    <row r="30" spans="1:4" ht="16.2" thickBot="1" x14ac:dyDescent="0.35">
      <c r="A30" s="14" t="s">
        <v>41</v>
      </c>
      <c r="B30" s="15" t="s">
        <v>60</v>
      </c>
      <c r="C30" s="109">
        <v>0.03</v>
      </c>
      <c r="D30" s="36">
        <f t="shared" si="0"/>
        <v>86.681708411999992</v>
      </c>
    </row>
    <row r="31" spans="1:4" ht="16.2" thickBot="1" x14ac:dyDescent="0.35">
      <c r="A31" s="14" t="s">
        <v>42</v>
      </c>
      <c r="B31" s="15" t="s">
        <v>61</v>
      </c>
      <c r="C31" s="16">
        <v>1.4999999999999999E-2</v>
      </c>
      <c r="D31" s="36">
        <f t="shared" si="0"/>
        <v>43.340854205999996</v>
      </c>
    </row>
    <row r="32" spans="1:4" ht="16.2" thickBot="1" x14ac:dyDescent="0.35">
      <c r="A32" s="14" t="s">
        <v>43</v>
      </c>
      <c r="B32" s="15" t="s">
        <v>62</v>
      </c>
      <c r="C32" s="16">
        <v>0.01</v>
      </c>
      <c r="D32" s="36">
        <f t="shared" si="0"/>
        <v>28.893902804</v>
      </c>
    </row>
    <row r="33" spans="1:5" ht="16.2" thickBot="1" x14ac:dyDescent="0.35">
      <c r="A33" s="14" t="s">
        <v>45</v>
      </c>
      <c r="B33" s="15" t="s">
        <v>6</v>
      </c>
      <c r="C33" s="16">
        <v>6.0000000000000001E-3</v>
      </c>
      <c r="D33" s="36">
        <f t="shared" si="0"/>
        <v>17.336341682400001</v>
      </c>
    </row>
    <row r="34" spans="1:5" ht="16.2" thickBot="1" x14ac:dyDescent="0.35">
      <c r="A34" s="14" t="s">
        <v>46</v>
      </c>
      <c r="B34" s="15" t="s">
        <v>7</v>
      </c>
      <c r="C34" s="16">
        <v>2E-3</v>
      </c>
      <c r="D34" s="36">
        <f t="shared" si="0"/>
        <v>5.7787805607999996</v>
      </c>
    </row>
    <row r="35" spans="1:5" ht="16.2" thickBot="1" x14ac:dyDescent="0.35">
      <c r="A35" s="14" t="s">
        <v>63</v>
      </c>
      <c r="B35" s="15" t="s">
        <v>8</v>
      </c>
      <c r="C35" s="16">
        <v>0.08</v>
      </c>
      <c r="D35" s="36">
        <f t="shared" si="0"/>
        <v>231.151222432</v>
      </c>
    </row>
    <row r="36" spans="1:5" ht="16.2" thickBot="1" x14ac:dyDescent="0.35">
      <c r="A36" s="157" t="s">
        <v>64</v>
      </c>
      <c r="B36" s="158"/>
      <c r="C36" s="16">
        <f>SUM(C28:C35)</f>
        <v>0.36800000000000005</v>
      </c>
      <c r="D36" s="36">
        <f t="shared" si="0"/>
        <v>1063.2956231872001</v>
      </c>
      <c r="E36" s="63">
        <f>C36*C22</f>
        <v>7.5182399999999996E-2</v>
      </c>
    </row>
    <row r="39" spans="1:5" x14ac:dyDescent="0.3">
      <c r="A39" s="166" t="s">
        <v>65</v>
      </c>
      <c r="B39" s="166"/>
      <c r="C39" s="166"/>
    </row>
    <row r="40" spans="1:5" ht="16.2" thickBot="1" x14ac:dyDescent="0.35"/>
    <row r="41" spans="1:5" ht="16.2" thickBot="1" x14ac:dyDescent="0.35">
      <c r="A41" s="13" t="s">
        <v>66</v>
      </c>
      <c r="B41" s="124" t="s">
        <v>67</v>
      </c>
      <c r="C41" s="124" t="s">
        <v>37</v>
      </c>
    </row>
    <row r="42" spans="1:5" ht="16.2" thickBot="1" x14ac:dyDescent="0.35">
      <c r="A42" s="14" t="s">
        <v>38</v>
      </c>
      <c r="B42" s="15" t="s">
        <v>68</v>
      </c>
      <c r="C42" s="23">
        <f>'Planilha de Apoio - P 12 x 36'!D14</f>
        <v>41.466400000000021</v>
      </c>
    </row>
    <row r="43" spans="1:5" ht="16.2" thickBot="1" x14ac:dyDescent="0.35">
      <c r="A43" s="14" t="s">
        <v>40</v>
      </c>
      <c r="B43" s="15" t="s">
        <v>111</v>
      </c>
      <c r="C43" s="21">
        <f>'Planilha de Apoio - P 12 x 36'!D21</f>
        <v>400.74564400000003</v>
      </c>
    </row>
    <row r="44" spans="1:5" ht="16.2" thickBot="1" x14ac:dyDescent="0.35">
      <c r="A44" s="14" t="s">
        <v>41</v>
      </c>
      <c r="B44" s="15" t="s">
        <v>127</v>
      </c>
      <c r="C44" s="110">
        <v>15</v>
      </c>
    </row>
    <row r="45" spans="1:5" ht="16.2" thickBot="1" x14ac:dyDescent="0.35">
      <c r="A45" s="44" t="s">
        <v>42</v>
      </c>
      <c r="B45" s="32" t="s">
        <v>144</v>
      </c>
      <c r="C45" s="21">
        <f>'Planilha de Apoio - P 12 x 36'!D25</f>
        <v>161.0915</v>
      </c>
    </row>
    <row r="46" spans="1:5" ht="16.2" thickBot="1" x14ac:dyDescent="0.35">
      <c r="A46" s="44" t="s">
        <v>43</v>
      </c>
      <c r="B46" s="111" t="s">
        <v>145</v>
      </c>
      <c r="C46" s="110"/>
    </row>
    <row r="47" spans="1:5" ht="16.2" thickBot="1" x14ac:dyDescent="0.35">
      <c r="A47" s="168" t="s">
        <v>5</v>
      </c>
      <c r="B47" s="169"/>
      <c r="C47" s="21">
        <f>SUM(C42:C46)</f>
        <v>618.3035440000001</v>
      </c>
    </row>
    <row r="50" spans="1:4" x14ac:dyDescent="0.3">
      <c r="A50" s="166" t="s">
        <v>69</v>
      </c>
      <c r="B50" s="166"/>
      <c r="C50" s="166"/>
    </row>
    <row r="51" spans="1:4" ht="16.2" thickBot="1" x14ac:dyDescent="0.35"/>
    <row r="52" spans="1:4" ht="16.2" thickBot="1" x14ac:dyDescent="0.35">
      <c r="A52" s="13">
        <v>2</v>
      </c>
      <c r="B52" s="124" t="s">
        <v>70</v>
      </c>
      <c r="C52" s="124" t="s">
        <v>37</v>
      </c>
    </row>
    <row r="53" spans="1:4" ht="16.2" thickBot="1" x14ac:dyDescent="0.35">
      <c r="A53" s="14" t="s">
        <v>50</v>
      </c>
      <c r="B53" s="15" t="s">
        <v>51</v>
      </c>
      <c r="C53" s="21">
        <f>D22</f>
        <v>490.16228039999999</v>
      </c>
    </row>
    <row r="54" spans="1:4" ht="16.2" thickBot="1" x14ac:dyDescent="0.35">
      <c r="A54" s="14" t="s">
        <v>55</v>
      </c>
      <c r="B54" s="15" t="s">
        <v>56</v>
      </c>
      <c r="C54" s="21">
        <f>D36</f>
        <v>1063.2956231872001</v>
      </c>
    </row>
    <row r="55" spans="1:4" ht="16.2" thickBot="1" x14ac:dyDescent="0.35">
      <c r="A55" s="14" t="s">
        <v>66</v>
      </c>
      <c r="B55" s="15" t="s">
        <v>67</v>
      </c>
      <c r="C55" s="21">
        <f>C47</f>
        <v>618.3035440000001</v>
      </c>
    </row>
    <row r="56" spans="1:4" ht="16.2" thickBot="1" x14ac:dyDescent="0.35">
      <c r="A56" s="157" t="s">
        <v>5</v>
      </c>
      <c r="B56" s="158"/>
      <c r="C56" s="21">
        <f>SUM(C53:C55)</f>
        <v>2171.7614475872006</v>
      </c>
    </row>
    <row r="57" spans="1:4" x14ac:dyDescent="0.3">
      <c r="A57" s="2"/>
    </row>
    <row r="59" spans="1:4" x14ac:dyDescent="0.3">
      <c r="A59" s="156" t="s">
        <v>71</v>
      </c>
      <c r="B59" s="156"/>
      <c r="C59" s="156"/>
    </row>
    <row r="60" spans="1:4" ht="16.2" thickBot="1" x14ac:dyDescent="0.35"/>
    <row r="61" spans="1:4" ht="16.2" thickBot="1" x14ac:dyDescent="0.35">
      <c r="A61" s="13">
        <v>3</v>
      </c>
      <c r="B61" s="124" t="s">
        <v>72</v>
      </c>
      <c r="C61" s="124" t="s">
        <v>57</v>
      </c>
      <c r="D61" s="124" t="s">
        <v>37</v>
      </c>
    </row>
    <row r="62" spans="1:4" ht="16.2" thickBot="1" x14ac:dyDescent="0.35">
      <c r="A62" s="14" t="s">
        <v>38</v>
      </c>
      <c r="B62" s="17" t="s">
        <v>73</v>
      </c>
      <c r="C62" s="26">
        <v>4.1999999999999997E-3</v>
      </c>
      <c r="D62" s="21">
        <f>(C$12)*C62</f>
        <v>10.076757600000001</v>
      </c>
    </row>
    <row r="63" spans="1:4" ht="16.2" thickBot="1" x14ac:dyDescent="0.35">
      <c r="A63" s="14" t="s">
        <v>40</v>
      </c>
      <c r="B63" s="24" t="s">
        <v>74</v>
      </c>
      <c r="C63" s="27">
        <f>C62*C35</f>
        <v>3.3599999999999998E-4</v>
      </c>
      <c r="D63" s="21">
        <f>(C$12)*C63</f>
        <v>0.80614060799999998</v>
      </c>
    </row>
    <row r="64" spans="1:4" ht="16.2" thickBot="1" x14ac:dyDescent="0.35">
      <c r="A64" s="14" t="s">
        <v>41</v>
      </c>
      <c r="B64" s="17" t="s">
        <v>131</v>
      </c>
      <c r="C64" s="25">
        <v>3.5999999999999999E-3</v>
      </c>
      <c r="D64" s="21">
        <f>C64*C12</f>
        <v>8.6372207999999997</v>
      </c>
    </row>
    <row r="65" spans="1:4" ht="16.2" thickBot="1" x14ac:dyDescent="0.35">
      <c r="A65" s="14" t="s">
        <v>42</v>
      </c>
      <c r="B65" s="17" t="s">
        <v>76</v>
      </c>
      <c r="C65" s="28">
        <v>1.9400000000000001E-2</v>
      </c>
      <c r="D65" s="21">
        <f>(C$12)*C65</f>
        <v>46.545023200000003</v>
      </c>
    </row>
    <row r="66" spans="1:4" ht="16.2" thickBot="1" x14ac:dyDescent="0.35">
      <c r="A66" s="14" t="s">
        <v>43</v>
      </c>
      <c r="B66" s="17" t="s">
        <v>77</v>
      </c>
      <c r="C66" s="25">
        <f>C65*C36</f>
        <v>7.1392000000000009E-3</v>
      </c>
      <c r="D66" s="21">
        <f>C66*C12</f>
        <v>17.128568537600003</v>
      </c>
    </row>
    <row r="67" spans="1:4" ht="16.2" thickBot="1" x14ac:dyDescent="0.35">
      <c r="A67" s="14" t="s">
        <v>45</v>
      </c>
      <c r="B67" s="17" t="s">
        <v>132</v>
      </c>
      <c r="C67" s="25">
        <v>3.6400000000000002E-2</v>
      </c>
      <c r="D67" s="21">
        <f>C67*C12</f>
        <v>87.331899200000009</v>
      </c>
    </row>
    <row r="68" spans="1:4" ht="16.2" thickBot="1" x14ac:dyDescent="0.35">
      <c r="A68" s="157" t="s">
        <v>5</v>
      </c>
      <c r="B68" s="158"/>
      <c r="C68" s="25">
        <f>SUM(C62:C67)</f>
        <v>7.1075200000000005E-2</v>
      </c>
      <c r="D68" s="21">
        <f>SUM(D62:D67)</f>
        <v>170.52560994560002</v>
      </c>
    </row>
    <row r="71" spans="1:4" x14ac:dyDescent="0.3">
      <c r="A71" s="156" t="s">
        <v>79</v>
      </c>
      <c r="B71" s="156"/>
      <c r="C71" s="156"/>
    </row>
    <row r="74" spans="1:4" x14ac:dyDescent="0.3">
      <c r="A74" s="166" t="s">
        <v>80</v>
      </c>
      <c r="B74" s="166"/>
      <c r="C74" s="166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4" t="s">
        <v>82</v>
      </c>
      <c r="C76" s="124" t="s">
        <v>57</v>
      </c>
      <c r="D76" s="124" t="s">
        <v>37</v>
      </c>
    </row>
    <row r="77" spans="1:4" ht="16.2" thickBot="1" x14ac:dyDescent="0.35">
      <c r="A77" s="14" t="s">
        <v>38</v>
      </c>
      <c r="B77" s="15" t="s">
        <v>163</v>
      </c>
      <c r="C77" s="25">
        <f>1/12/12</f>
        <v>6.9444444444444441E-3</v>
      </c>
      <c r="D77" s="21">
        <f t="shared" ref="D77:D83" si="1">(C$12)*C77</f>
        <v>16.661305555555554</v>
      </c>
    </row>
    <row r="78" spans="1:4" ht="16.2" thickBot="1" x14ac:dyDescent="0.35">
      <c r="A78" s="14" t="s">
        <v>40</v>
      </c>
      <c r="B78" s="15" t="s">
        <v>82</v>
      </c>
      <c r="C78" s="112">
        <v>0.02</v>
      </c>
      <c r="D78" s="21">
        <f t="shared" si="1"/>
        <v>47.984560000000002</v>
      </c>
    </row>
    <row r="79" spans="1:4" ht="16.2" thickBot="1" x14ac:dyDescent="0.35">
      <c r="A79" s="14" t="s">
        <v>41</v>
      </c>
      <c r="B79" s="15" t="s">
        <v>83</v>
      </c>
      <c r="C79" s="112">
        <v>1.4999999999999999E-2</v>
      </c>
      <c r="D79" s="21">
        <f t="shared" si="1"/>
        <v>35.988419999999998</v>
      </c>
    </row>
    <row r="80" spans="1:4" ht="16.2" thickBot="1" x14ac:dyDescent="0.35">
      <c r="A80" s="14" t="s">
        <v>42</v>
      </c>
      <c r="B80" s="15" t="s">
        <v>84</v>
      </c>
      <c r="C80" s="112">
        <v>0.01</v>
      </c>
      <c r="D80" s="21">
        <f t="shared" si="1"/>
        <v>23.992280000000001</v>
      </c>
    </row>
    <row r="81" spans="1:6" ht="16.2" thickBot="1" x14ac:dyDescent="0.35">
      <c r="A81" s="14" t="s">
        <v>43</v>
      </c>
      <c r="B81" s="15" t="s">
        <v>85</v>
      </c>
      <c r="C81" s="112">
        <v>0.01</v>
      </c>
      <c r="D81" s="21">
        <f t="shared" si="1"/>
        <v>23.992280000000001</v>
      </c>
    </row>
    <row r="82" spans="1:6" ht="16.2" thickBot="1" x14ac:dyDescent="0.35">
      <c r="A82" s="14" t="s">
        <v>45</v>
      </c>
      <c r="B82" s="113" t="s">
        <v>47</v>
      </c>
      <c r="C82" s="112">
        <v>0</v>
      </c>
      <c r="D82" s="21">
        <f t="shared" si="1"/>
        <v>0</v>
      </c>
    </row>
    <row r="83" spans="1:6" ht="16.2" thickBot="1" x14ac:dyDescent="0.35">
      <c r="A83" s="157" t="s">
        <v>64</v>
      </c>
      <c r="B83" s="158"/>
      <c r="C83" s="25">
        <f>SUM(C77:C82)</f>
        <v>6.1944444444444448E-2</v>
      </c>
      <c r="D83" s="21">
        <f t="shared" si="1"/>
        <v>148.61884555555557</v>
      </c>
    </row>
    <row r="84" spans="1:6" x14ac:dyDescent="0.3">
      <c r="C84" s="50">
        <f>C22+C36+C68+C83+E36</f>
        <v>0.78050204444444449</v>
      </c>
    </row>
    <row r="86" spans="1:6" x14ac:dyDescent="0.3">
      <c r="A86" s="166" t="s">
        <v>86</v>
      </c>
      <c r="B86" s="166"/>
      <c r="C86" s="166"/>
      <c r="F86" s="67"/>
    </row>
    <row r="87" spans="1:6" ht="16.2" thickBot="1" x14ac:dyDescent="0.35">
      <c r="A87" s="12"/>
      <c r="F87" s="67"/>
    </row>
    <row r="88" spans="1:6" ht="16.2" thickBot="1" x14ac:dyDescent="0.35">
      <c r="A88" s="13" t="s">
        <v>87</v>
      </c>
      <c r="B88" s="124" t="s">
        <v>129</v>
      </c>
      <c r="C88" s="124" t="s">
        <v>37</v>
      </c>
      <c r="F88" s="65">
        <f>C10+C11</f>
        <v>2399.2280000000001</v>
      </c>
    </row>
    <row r="89" spans="1:6" ht="16.2" thickBot="1" x14ac:dyDescent="0.35">
      <c r="A89" s="14" t="s">
        <v>38</v>
      </c>
      <c r="B89" s="15" t="s">
        <v>102</v>
      </c>
      <c r="C89" s="49">
        <f>F91*0.5</f>
        <v>132.78636421818183</v>
      </c>
      <c r="F89" s="65">
        <f>F88/220</f>
        <v>10.905581818181819</v>
      </c>
    </row>
    <row r="90" spans="1:6" ht="16.2" thickBot="1" x14ac:dyDescent="0.35">
      <c r="A90" s="157" t="s">
        <v>5</v>
      </c>
      <c r="B90" s="158"/>
      <c r="C90" s="49">
        <f>C89</f>
        <v>132.78636421818183</v>
      </c>
      <c r="F90" s="65">
        <f>F89*1.6</f>
        <v>17.448930909090912</v>
      </c>
    </row>
    <row r="91" spans="1:6" x14ac:dyDescent="0.3">
      <c r="F91" s="65">
        <f>F90*15.22</f>
        <v>265.57272843636366</v>
      </c>
    </row>
    <row r="92" spans="1:6" x14ac:dyDescent="0.3">
      <c r="F92" s="67"/>
    </row>
    <row r="93" spans="1:6" x14ac:dyDescent="0.3">
      <c r="A93" s="166" t="s">
        <v>89</v>
      </c>
      <c r="B93" s="166"/>
      <c r="C93" s="166"/>
    </row>
    <row r="94" spans="1:6" ht="16.2" thickBot="1" x14ac:dyDescent="0.35">
      <c r="A94" s="12"/>
    </row>
    <row r="95" spans="1:6" ht="16.2" thickBot="1" x14ac:dyDescent="0.35">
      <c r="A95" s="13">
        <v>4</v>
      </c>
      <c r="B95" s="124" t="s">
        <v>90</v>
      </c>
      <c r="C95" s="124" t="s">
        <v>37</v>
      </c>
    </row>
    <row r="96" spans="1:6" ht="16.2" thickBot="1" x14ac:dyDescent="0.35">
      <c r="A96" s="14" t="s">
        <v>81</v>
      </c>
      <c r="B96" s="15" t="s">
        <v>82</v>
      </c>
      <c r="C96" s="21">
        <f>D83</f>
        <v>148.61884555555557</v>
      </c>
    </row>
    <row r="97" spans="1:3" ht="16.2" thickBot="1" x14ac:dyDescent="0.35">
      <c r="A97" s="14" t="s">
        <v>87</v>
      </c>
      <c r="B97" s="15" t="s">
        <v>88</v>
      </c>
      <c r="C97" s="21">
        <f>C90</f>
        <v>132.78636421818183</v>
      </c>
    </row>
    <row r="98" spans="1:3" ht="16.2" thickBot="1" x14ac:dyDescent="0.35">
      <c r="A98" s="157" t="s">
        <v>5</v>
      </c>
      <c r="B98" s="158"/>
      <c r="C98" s="37">
        <f>C96+C97</f>
        <v>281.4052097737374</v>
      </c>
    </row>
    <row r="101" spans="1:3" x14ac:dyDescent="0.3">
      <c r="A101" s="156" t="s">
        <v>91</v>
      </c>
      <c r="B101" s="156"/>
      <c r="C101" s="156"/>
    </row>
    <row r="102" spans="1:3" ht="16.2" thickBot="1" x14ac:dyDescent="0.35"/>
    <row r="103" spans="1:3" ht="16.2" thickBot="1" x14ac:dyDescent="0.35">
      <c r="A103" s="13">
        <v>5</v>
      </c>
      <c r="B103" s="18" t="s">
        <v>22</v>
      </c>
      <c r="C103" s="124" t="s">
        <v>37</v>
      </c>
    </row>
    <row r="104" spans="1:3" ht="16.2" thickBot="1" x14ac:dyDescent="0.35">
      <c r="A104" s="14" t="s">
        <v>38</v>
      </c>
      <c r="B104" s="15" t="s">
        <v>92</v>
      </c>
      <c r="C104" s="110">
        <f>'Planilha de Apoio - P 12 x 36'!C46</f>
        <v>103.33333333333333</v>
      </c>
    </row>
    <row r="105" spans="1:3" ht="16.2" thickBot="1" x14ac:dyDescent="0.35">
      <c r="A105" s="14" t="s">
        <v>40</v>
      </c>
      <c r="B105" s="15" t="s">
        <v>93</v>
      </c>
      <c r="C105" s="110">
        <f>'Planilha de Apoio - P 12 x 36'!D34</f>
        <v>72.938749999999999</v>
      </c>
    </row>
    <row r="106" spans="1:3" ht="16.2" thickBot="1" x14ac:dyDescent="0.35">
      <c r="A106" s="14" t="s">
        <v>41</v>
      </c>
      <c r="B106" s="113" t="s">
        <v>146</v>
      </c>
      <c r="C106" s="110"/>
    </row>
    <row r="107" spans="1:3" ht="16.2" thickBot="1" x14ac:dyDescent="0.35">
      <c r="A107" s="14" t="s">
        <v>42</v>
      </c>
      <c r="B107" s="113" t="s">
        <v>146</v>
      </c>
      <c r="C107" s="110"/>
    </row>
    <row r="108" spans="1:3" ht="16.2" thickBot="1" x14ac:dyDescent="0.35">
      <c r="A108" s="157" t="s">
        <v>64</v>
      </c>
      <c r="B108" s="158"/>
      <c r="C108" s="21">
        <f>SUM(C104:C107)</f>
        <v>176.27208333333334</v>
      </c>
    </row>
    <row r="111" spans="1:3" x14ac:dyDescent="0.3">
      <c r="A111" s="156" t="s">
        <v>94</v>
      </c>
      <c r="B111" s="156"/>
      <c r="C111" s="156"/>
    </row>
    <row r="112" spans="1:3" ht="16.2" thickBot="1" x14ac:dyDescent="0.35"/>
    <row r="113" spans="1:4" ht="16.2" thickBot="1" x14ac:dyDescent="0.35">
      <c r="A113" s="13">
        <v>6</v>
      </c>
      <c r="B113" s="18" t="s">
        <v>23</v>
      </c>
      <c r="C113" s="124" t="s">
        <v>57</v>
      </c>
      <c r="D113" s="124" t="s">
        <v>37</v>
      </c>
    </row>
    <row r="114" spans="1:4" ht="16.2" thickBot="1" x14ac:dyDescent="0.35">
      <c r="A114" s="14" t="s">
        <v>38</v>
      </c>
      <c r="B114" s="41" t="s">
        <v>24</v>
      </c>
      <c r="C114" s="109">
        <v>0.1</v>
      </c>
      <c r="D114" s="43">
        <f>C114*C133</f>
        <v>519.91923506398723</v>
      </c>
    </row>
    <row r="115" spans="1:4" ht="16.2" thickBot="1" x14ac:dyDescent="0.35">
      <c r="A115" s="14" t="s">
        <v>40</v>
      </c>
      <c r="B115" s="41" t="s">
        <v>26</v>
      </c>
      <c r="C115" s="109">
        <f>C114</f>
        <v>0.1</v>
      </c>
      <c r="D115" s="43">
        <f>C115*(C133+D114)</f>
        <v>571.91115857038585</v>
      </c>
    </row>
    <row r="116" spans="1:4" ht="16.2" thickBot="1" x14ac:dyDescent="0.35">
      <c r="A116" s="14" t="s">
        <v>41</v>
      </c>
      <c r="B116" s="15" t="s">
        <v>25</v>
      </c>
      <c r="C116" s="16"/>
      <c r="D116" s="21">
        <f>(C$12+C$56+D$68+C$98+C$108)*C116</f>
        <v>0</v>
      </c>
    </row>
    <row r="117" spans="1:4" ht="16.2" thickBot="1" x14ac:dyDescent="0.35">
      <c r="A117" s="14"/>
      <c r="B117" s="41" t="s">
        <v>106</v>
      </c>
      <c r="C117" s="42">
        <f>C118+C119</f>
        <v>3.6499999999999998E-2</v>
      </c>
      <c r="D117" s="43">
        <f>C117*(C$133+D$114+D$115)</f>
        <v>229.6223301660099</v>
      </c>
    </row>
    <row r="118" spans="1:4" ht="16.2" thickBot="1" x14ac:dyDescent="0.35">
      <c r="A118" s="14"/>
      <c r="B118" s="15" t="s">
        <v>104</v>
      </c>
      <c r="C118" s="16">
        <v>0.03</v>
      </c>
      <c r="D118" s="21">
        <f>C118*(C$133+D$114+D$115)</f>
        <v>188.73068232822732</v>
      </c>
    </row>
    <row r="119" spans="1:4" ht="16.2" thickBot="1" x14ac:dyDescent="0.35">
      <c r="A119" s="14"/>
      <c r="B119" s="15" t="s">
        <v>105</v>
      </c>
      <c r="C119" s="16">
        <v>6.4999999999999997E-3</v>
      </c>
      <c r="D119" s="21">
        <f>C119*(C$133+D$114+D$115)</f>
        <v>40.891647837782585</v>
      </c>
    </row>
    <row r="120" spans="1:4" ht="16.2" thickBot="1" x14ac:dyDescent="0.35">
      <c r="A120" s="14"/>
      <c r="B120" s="41" t="s">
        <v>107</v>
      </c>
      <c r="C120" s="42">
        <v>0</v>
      </c>
      <c r="D120" s="43">
        <f>C120*(C$133+D$114+D$115)</f>
        <v>0</v>
      </c>
    </row>
    <row r="121" spans="1:4" ht="16.2" thickBot="1" x14ac:dyDescent="0.35">
      <c r="A121" s="14"/>
      <c r="B121" s="41" t="s">
        <v>108</v>
      </c>
      <c r="C121" s="42">
        <v>0.05</v>
      </c>
      <c r="D121" s="43">
        <f>C121*(C$133+D$114+D$115)</f>
        <v>314.55113721371225</v>
      </c>
    </row>
    <row r="122" spans="1:4" ht="16.2" thickBot="1" x14ac:dyDescent="0.35">
      <c r="A122" s="164" t="s">
        <v>64</v>
      </c>
      <c r="B122" s="165"/>
      <c r="C122" s="42">
        <f>C114+C115+C117+C120+C121</f>
        <v>0.28650000000000003</v>
      </c>
      <c r="D122" s="43">
        <f>D114+D115+D117+D120+D121</f>
        <v>1636.0038610140955</v>
      </c>
    </row>
    <row r="125" spans="1:4" x14ac:dyDescent="0.3">
      <c r="A125" s="156" t="s">
        <v>95</v>
      </c>
      <c r="B125" s="156"/>
      <c r="C125" s="156"/>
    </row>
    <row r="126" spans="1:4" ht="16.2" thickBot="1" x14ac:dyDescent="0.35"/>
    <row r="127" spans="1:4" ht="16.2" thickBot="1" x14ac:dyDescent="0.35">
      <c r="A127" s="13"/>
      <c r="B127" s="124" t="s">
        <v>96</v>
      </c>
      <c r="C127" s="124" t="s">
        <v>37</v>
      </c>
    </row>
    <row r="128" spans="1:4" ht="16.2" thickBot="1" x14ac:dyDescent="0.35">
      <c r="A128" s="20" t="s">
        <v>38</v>
      </c>
      <c r="B128" s="15" t="s">
        <v>35</v>
      </c>
      <c r="C128" s="40">
        <f>C12</f>
        <v>2399.2280000000001</v>
      </c>
    </row>
    <row r="129" spans="1:3" ht="16.2" thickBot="1" x14ac:dyDescent="0.35">
      <c r="A129" s="20" t="s">
        <v>40</v>
      </c>
      <c r="B129" s="15" t="s">
        <v>48</v>
      </c>
      <c r="C129" s="40">
        <f>C56</f>
        <v>2171.7614475872006</v>
      </c>
    </row>
    <row r="130" spans="1:3" ht="16.2" thickBot="1" x14ac:dyDescent="0.35">
      <c r="A130" s="20" t="s">
        <v>41</v>
      </c>
      <c r="B130" s="15" t="s">
        <v>71</v>
      </c>
      <c r="C130" s="40">
        <f>D68</f>
        <v>170.52560994560002</v>
      </c>
    </row>
    <row r="131" spans="1:3" ht="16.2" thickBot="1" x14ac:dyDescent="0.35">
      <c r="A131" s="20" t="s">
        <v>42</v>
      </c>
      <c r="B131" s="15" t="s">
        <v>79</v>
      </c>
      <c r="C131" s="40">
        <f>C98</f>
        <v>281.4052097737374</v>
      </c>
    </row>
    <row r="132" spans="1:3" ht="16.2" thickBot="1" x14ac:dyDescent="0.35">
      <c r="A132" s="20" t="s">
        <v>43</v>
      </c>
      <c r="B132" s="15" t="s">
        <v>91</v>
      </c>
      <c r="C132" s="40">
        <f>C108</f>
        <v>176.27208333333334</v>
      </c>
    </row>
    <row r="133" spans="1:3" ht="16.2" thickBot="1" x14ac:dyDescent="0.35">
      <c r="A133" s="157" t="s">
        <v>97</v>
      </c>
      <c r="B133" s="158"/>
      <c r="C133" s="40">
        <f>SUM(C128:C132)</f>
        <v>5199.1923506398716</v>
      </c>
    </row>
    <row r="134" spans="1:3" ht="16.2" thickBot="1" x14ac:dyDescent="0.35">
      <c r="A134" s="20" t="s">
        <v>45</v>
      </c>
      <c r="B134" s="15" t="s">
        <v>98</v>
      </c>
      <c r="C134" s="40">
        <f>D122</f>
        <v>1636.0038610140955</v>
      </c>
    </row>
    <row r="135" spans="1:3" x14ac:dyDescent="0.3">
      <c r="A135" s="159" t="s">
        <v>99</v>
      </c>
      <c r="B135" s="160"/>
      <c r="C135" s="46">
        <f>C133+C134</f>
        <v>6835.1962116539671</v>
      </c>
    </row>
    <row r="136" spans="1:3" x14ac:dyDescent="0.3">
      <c r="A136" s="161" t="s">
        <v>118</v>
      </c>
      <c r="B136" s="162"/>
      <c r="C136" s="48">
        <v>2</v>
      </c>
    </row>
    <row r="137" spans="1:3" ht="16.2" thickBot="1" x14ac:dyDescent="0.35">
      <c r="A137" s="163" t="s">
        <v>119</v>
      </c>
      <c r="B137" s="163"/>
      <c r="C137" s="47">
        <f>C135*C136</f>
        <v>13670.392423307934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C48" sqref="C48"/>
    </sheetView>
  </sheetViews>
  <sheetFormatPr defaultColWidth="9.109375" defaultRowHeight="15.6" x14ac:dyDescent="0.3"/>
  <cols>
    <col min="1" max="1" width="16.33203125" style="19" customWidth="1"/>
    <col min="2" max="2" width="72.109375" style="19" customWidth="1"/>
    <col min="3" max="3" width="18" style="19" customWidth="1"/>
    <col min="4" max="4" width="14.33203125" style="19" customWidth="1"/>
    <col min="5" max="5" width="14" style="19" bestFit="1" customWidth="1"/>
    <col min="6" max="6" width="12" style="19" customWidth="1"/>
    <col min="7" max="7" width="15.109375" style="19" customWidth="1"/>
    <col min="8" max="16384" width="9.109375" style="19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3"/>
      <c r="B3" s="173"/>
      <c r="C3" s="173"/>
      <c r="D3" s="173"/>
    </row>
    <row r="4" spans="1:5" x14ac:dyDescent="0.3">
      <c r="A4" s="30" t="s">
        <v>109</v>
      </c>
      <c r="B4" s="174" t="s">
        <v>162</v>
      </c>
      <c r="C4" s="175"/>
    </row>
    <row r="5" spans="1:5" x14ac:dyDescent="0.3">
      <c r="A5" s="30" t="s">
        <v>110</v>
      </c>
      <c r="B5" s="174" t="s">
        <v>151</v>
      </c>
      <c r="C5" s="175"/>
      <c r="E5" s="50"/>
    </row>
    <row r="6" spans="1:5" x14ac:dyDescent="0.3">
      <c r="A6" s="30"/>
      <c r="B6" s="174"/>
      <c r="C6" s="175"/>
    </row>
    <row r="7" spans="1:5" x14ac:dyDescent="0.3">
      <c r="A7" s="167" t="s">
        <v>35</v>
      </c>
      <c r="B7" s="167"/>
      <c r="C7" s="167"/>
    </row>
    <row r="8" spans="1:5" ht="16.2" thickBot="1" x14ac:dyDescent="0.35"/>
    <row r="9" spans="1:5" ht="16.2" thickBot="1" x14ac:dyDescent="0.35">
      <c r="A9" s="13">
        <v>1</v>
      </c>
      <c r="B9" s="124" t="s">
        <v>36</v>
      </c>
      <c r="C9" s="124" t="s">
        <v>37</v>
      </c>
    </row>
    <row r="10" spans="1:5" ht="16.2" thickBot="1" x14ac:dyDescent="0.35">
      <c r="A10" s="14" t="s">
        <v>38</v>
      </c>
      <c r="B10" s="15" t="s">
        <v>39</v>
      </c>
      <c r="C10" s="21">
        <v>1845.56</v>
      </c>
      <c r="D10" s="65">
        <f>C10+C11</f>
        <v>2399.2280000000001</v>
      </c>
      <c r="E10" s="65">
        <f>D10/220</f>
        <v>10.905581818181819</v>
      </c>
    </row>
    <row r="11" spans="1:5" ht="16.2" thickBot="1" x14ac:dyDescent="0.35">
      <c r="A11" s="14" t="s">
        <v>40</v>
      </c>
      <c r="B11" s="15" t="s">
        <v>114</v>
      </c>
      <c r="C11" s="21">
        <f>C10*0.3</f>
        <v>553.66800000000001</v>
      </c>
      <c r="D11" s="65"/>
      <c r="E11" s="65">
        <f>E10*0.2</f>
        <v>2.181116363636364</v>
      </c>
    </row>
    <row r="12" spans="1:5" ht="16.2" thickBot="1" x14ac:dyDescent="0.35">
      <c r="A12" s="14" t="s">
        <v>41</v>
      </c>
      <c r="B12" s="15" t="s">
        <v>4</v>
      </c>
      <c r="C12" s="21">
        <f>D12*E11</f>
        <v>232.37613738181824</v>
      </c>
      <c r="D12" s="66">
        <f>7*15.22</f>
        <v>106.54</v>
      </c>
      <c r="E12" s="65">
        <f>E11+E10</f>
        <v>13.086698181818182</v>
      </c>
    </row>
    <row r="13" spans="1:5" ht="16.2" thickBot="1" x14ac:dyDescent="0.35">
      <c r="A13" s="14" t="s">
        <v>42</v>
      </c>
      <c r="B13" s="15" t="s">
        <v>44</v>
      </c>
      <c r="C13" s="21">
        <f>E12*15.22</f>
        <v>199.17954632727273</v>
      </c>
      <c r="D13" s="67"/>
      <c r="E13" s="67"/>
    </row>
    <row r="14" spans="1:5" ht="16.2" thickBot="1" x14ac:dyDescent="0.35">
      <c r="A14" s="168" t="s">
        <v>5</v>
      </c>
      <c r="B14" s="169"/>
      <c r="C14" s="37">
        <f>SUM(C10:C13)</f>
        <v>2830.7836837090913</v>
      </c>
    </row>
    <row r="17" spans="1:4" x14ac:dyDescent="0.3">
      <c r="A17" s="156" t="s">
        <v>48</v>
      </c>
      <c r="B17" s="156"/>
      <c r="C17" s="156"/>
    </row>
    <row r="18" spans="1:4" x14ac:dyDescent="0.3">
      <c r="A18" s="12"/>
    </row>
    <row r="19" spans="1:4" x14ac:dyDescent="0.3">
      <c r="A19" s="166" t="s">
        <v>49</v>
      </c>
      <c r="B19" s="166"/>
      <c r="C19" s="166"/>
    </row>
    <row r="20" spans="1:4" ht="16.2" thickBot="1" x14ac:dyDescent="0.35"/>
    <row r="21" spans="1:4" ht="16.2" thickBot="1" x14ac:dyDescent="0.35">
      <c r="A21" s="13" t="s">
        <v>50</v>
      </c>
      <c r="B21" s="124" t="s">
        <v>51</v>
      </c>
      <c r="C21" s="124" t="s">
        <v>57</v>
      </c>
      <c r="D21" s="124" t="s">
        <v>37</v>
      </c>
    </row>
    <row r="22" spans="1:4" ht="16.2" thickBot="1" x14ac:dyDescent="0.35">
      <c r="A22" s="14" t="s">
        <v>38</v>
      </c>
      <c r="B22" s="33" t="s">
        <v>52</v>
      </c>
      <c r="C22" s="29">
        <v>8.3299999999999999E-2</v>
      </c>
      <c r="D22" s="34">
        <f>C$14*C22</f>
        <v>235.80428085296731</v>
      </c>
    </row>
    <row r="23" spans="1:4" ht="16.2" thickBot="1" x14ac:dyDescent="0.35">
      <c r="A23" s="14" t="s">
        <v>40</v>
      </c>
      <c r="B23" s="31" t="s">
        <v>53</v>
      </c>
      <c r="C23" s="35">
        <v>0.121</v>
      </c>
      <c r="D23" s="36">
        <f>C$14*C23</f>
        <v>342.52482572880001</v>
      </c>
    </row>
    <row r="24" spans="1:4" ht="16.2" thickBot="1" x14ac:dyDescent="0.35">
      <c r="A24" s="157" t="s">
        <v>5</v>
      </c>
      <c r="B24" s="158"/>
      <c r="C24" s="38">
        <f>SUM(C22:C23)</f>
        <v>0.20429999999999998</v>
      </c>
      <c r="D24" s="39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4" t="s">
        <v>56</v>
      </c>
      <c r="C29" s="124" t="s">
        <v>57</v>
      </c>
      <c r="D29" s="124" t="s">
        <v>37</v>
      </c>
    </row>
    <row r="30" spans="1:4" ht="16.2" thickBot="1" x14ac:dyDescent="0.35">
      <c r="A30" s="14" t="s">
        <v>38</v>
      </c>
      <c r="B30" s="15" t="s">
        <v>58</v>
      </c>
      <c r="C30" s="16">
        <v>0.2</v>
      </c>
      <c r="D30" s="36">
        <f t="shared" ref="D30:D38" si="0">(D$24+C$14)*C30</f>
        <v>681.82255805817169</v>
      </c>
    </row>
    <row r="31" spans="1:4" ht="16.2" thickBot="1" x14ac:dyDescent="0.35">
      <c r="A31" s="14" t="s">
        <v>40</v>
      </c>
      <c r="B31" s="15" t="s">
        <v>59</v>
      </c>
      <c r="C31" s="16">
        <v>2.5000000000000001E-2</v>
      </c>
      <c r="D31" s="36">
        <f t="shared" si="0"/>
        <v>85.227819757271462</v>
      </c>
    </row>
    <row r="32" spans="1:4" ht="16.2" thickBot="1" x14ac:dyDescent="0.35">
      <c r="A32" s="14" t="s">
        <v>41</v>
      </c>
      <c r="B32" s="15" t="s">
        <v>60</v>
      </c>
      <c r="C32" s="109">
        <v>0.03</v>
      </c>
      <c r="D32" s="36">
        <f t="shared" si="0"/>
        <v>102.27338370872575</v>
      </c>
    </row>
    <row r="33" spans="1:4" ht="16.2" thickBot="1" x14ac:dyDescent="0.35">
      <c r="A33" s="14" t="s">
        <v>42</v>
      </c>
      <c r="B33" s="15" t="s">
        <v>61</v>
      </c>
      <c r="C33" s="16">
        <v>1.4999999999999999E-2</v>
      </c>
      <c r="D33" s="36">
        <f t="shared" si="0"/>
        <v>51.136691854362873</v>
      </c>
    </row>
    <row r="34" spans="1:4" ht="16.2" thickBot="1" x14ac:dyDescent="0.35">
      <c r="A34" s="14" t="s">
        <v>43</v>
      </c>
      <c r="B34" s="15" t="s">
        <v>62</v>
      </c>
      <c r="C34" s="16">
        <v>0.01</v>
      </c>
      <c r="D34" s="36">
        <f t="shared" si="0"/>
        <v>34.091127902908582</v>
      </c>
    </row>
    <row r="35" spans="1:4" ht="16.2" thickBot="1" x14ac:dyDescent="0.35">
      <c r="A35" s="14" t="s">
        <v>45</v>
      </c>
      <c r="B35" s="15" t="s">
        <v>6</v>
      </c>
      <c r="C35" s="16">
        <v>6.0000000000000001E-3</v>
      </c>
      <c r="D35" s="36">
        <f t="shared" si="0"/>
        <v>20.45467674174515</v>
      </c>
    </row>
    <row r="36" spans="1:4" ht="16.2" thickBot="1" x14ac:dyDescent="0.35">
      <c r="A36" s="14" t="s">
        <v>46</v>
      </c>
      <c r="B36" s="15" t="s">
        <v>7</v>
      </c>
      <c r="C36" s="16">
        <v>2E-3</v>
      </c>
      <c r="D36" s="36">
        <f t="shared" si="0"/>
        <v>6.8182255805817169</v>
      </c>
    </row>
    <row r="37" spans="1:4" ht="16.2" thickBot="1" x14ac:dyDescent="0.35">
      <c r="A37" s="14" t="s">
        <v>63</v>
      </c>
      <c r="B37" s="15" t="s">
        <v>8</v>
      </c>
      <c r="C37" s="16">
        <v>0.08</v>
      </c>
      <c r="D37" s="36">
        <f t="shared" si="0"/>
        <v>272.72902322326865</v>
      </c>
    </row>
    <row r="38" spans="1:4" ht="16.2" thickBot="1" x14ac:dyDescent="0.35">
      <c r="A38" s="157" t="s">
        <v>64</v>
      </c>
      <c r="B38" s="158"/>
      <c r="C38" s="16">
        <f>SUM(C30:C37)</f>
        <v>0.36800000000000005</v>
      </c>
      <c r="D38" s="36">
        <f t="shared" si="0"/>
        <v>1254.553506827036</v>
      </c>
    </row>
    <row r="41" spans="1:4" x14ac:dyDescent="0.3">
      <c r="A41" s="166" t="s">
        <v>65</v>
      </c>
      <c r="B41" s="166"/>
      <c r="C41" s="166"/>
    </row>
    <row r="42" spans="1:4" ht="16.2" thickBot="1" x14ac:dyDescent="0.35"/>
    <row r="43" spans="1:4" ht="16.2" thickBot="1" x14ac:dyDescent="0.35">
      <c r="A43" s="13" t="s">
        <v>66</v>
      </c>
      <c r="B43" s="124" t="s">
        <v>67</v>
      </c>
      <c r="C43" s="124" t="s">
        <v>37</v>
      </c>
    </row>
    <row r="44" spans="1:4" ht="16.2" thickBot="1" x14ac:dyDescent="0.35">
      <c r="A44" s="14" t="s">
        <v>38</v>
      </c>
      <c r="B44" s="15" t="s">
        <v>68</v>
      </c>
      <c r="C44" s="23">
        <f>'Planilha de Apoio - P 12 x 36'!D14</f>
        <v>41.466400000000021</v>
      </c>
    </row>
    <row r="45" spans="1:4" ht="16.2" thickBot="1" x14ac:dyDescent="0.35">
      <c r="A45" s="14" t="s">
        <v>40</v>
      </c>
      <c r="B45" s="15" t="s">
        <v>111</v>
      </c>
      <c r="C45" s="23">
        <f>'Planilha de Apoio - P 12 x 36'!D21</f>
        <v>400.74564400000003</v>
      </c>
    </row>
    <row r="46" spans="1:4" ht="16.2" thickBot="1" x14ac:dyDescent="0.35">
      <c r="A46" s="14" t="s">
        <v>41</v>
      </c>
      <c r="B46" s="15" t="s">
        <v>127</v>
      </c>
      <c r="C46" s="110">
        <v>15</v>
      </c>
    </row>
    <row r="47" spans="1:4" ht="16.2" thickBot="1" x14ac:dyDescent="0.35">
      <c r="A47" s="44" t="s">
        <v>42</v>
      </c>
      <c r="B47" s="32" t="s">
        <v>144</v>
      </c>
      <c r="C47" s="23">
        <f>'Planilha de Apoio - P 12 x 36'!D25</f>
        <v>161.0915</v>
      </c>
    </row>
    <row r="48" spans="1:4" ht="16.2" thickBot="1" x14ac:dyDescent="0.35">
      <c r="A48" s="44" t="s">
        <v>43</v>
      </c>
      <c r="B48" s="111" t="s">
        <v>145</v>
      </c>
      <c r="C48" s="110"/>
    </row>
    <row r="49" spans="1:4" ht="16.2" thickBot="1" x14ac:dyDescent="0.35">
      <c r="A49" s="168" t="s">
        <v>5</v>
      </c>
      <c r="B49" s="169"/>
      <c r="C49" s="21">
        <f>SUM(C44:C48)</f>
        <v>618.3035440000001</v>
      </c>
    </row>
    <row r="52" spans="1:4" x14ac:dyDescent="0.3">
      <c r="A52" s="166" t="s">
        <v>69</v>
      </c>
      <c r="B52" s="166"/>
      <c r="C52" s="166"/>
    </row>
    <row r="53" spans="1:4" ht="16.2" thickBot="1" x14ac:dyDescent="0.35"/>
    <row r="54" spans="1:4" ht="16.2" thickBot="1" x14ac:dyDescent="0.35">
      <c r="A54" s="13">
        <v>2</v>
      </c>
      <c r="B54" s="124" t="s">
        <v>70</v>
      </c>
      <c r="C54" s="124" t="s">
        <v>37</v>
      </c>
    </row>
    <row r="55" spans="1:4" ht="16.2" thickBot="1" x14ac:dyDescent="0.35">
      <c r="A55" s="14" t="s">
        <v>50</v>
      </c>
      <c r="B55" s="15" t="s">
        <v>51</v>
      </c>
      <c r="C55" s="21">
        <f>D24</f>
        <v>578.32910658176729</v>
      </c>
    </row>
    <row r="56" spans="1:4" ht="16.2" thickBot="1" x14ac:dyDescent="0.35">
      <c r="A56" s="14" t="s">
        <v>55</v>
      </c>
      <c r="B56" s="15" t="s">
        <v>56</v>
      </c>
      <c r="C56" s="21">
        <f>D38</f>
        <v>1254.553506827036</v>
      </c>
    </row>
    <row r="57" spans="1:4" ht="16.2" thickBot="1" x14ac:dyDescent="0.35">
      <c r="A57" s="14" t="s">
        <v>66</v>
      </c>
      <c r="B57" s="15" t="s">
        <v>67</v>
      </c>
      <c r="C57" s="21">
        <f>C49</f>
        <v>618.3035440000001</v>
      </c>
    </row>
    <row r="58" spans="1:4" ht="16.2" thickBot="1" x14ac:dyDescent="0.35">
      <c r="A58" s="157" t="s">
        <v>5</v>
      </c>
      <c r="B58" s="158"/>
      <c r="C58" s="21">
        <f>SUM(C55:C57)</f>
        <v>2451.1861574088034</v>
      </c>
    </row>
    <row r="59" spans="1:4" x14ac:dyDescent="0.3">
      <c r="A59" s="2"/>
    </row>
    <row r="61" spans="1:4" x14ac:dyDescent="0.3">
      <c r="A61" s="156" t="s">
        <v>71</v>
      </c>
      <c r="B61" s="156"/>
      <c r="C61" s="156"/>
    </row>
    <row r="62" spans="1:4" ht="16.2" thickBot="1" x14ac:dyDescent="0.35"/>
    <row r="63" spans="1:4" ht="16.2" thickBot="1" x14ac:dyDescent="0.35">
      <c r="A63" s="13">
        <v>3</v>
      </c>
      <c r="B63" s="124" t="s">
        <v>72</v>
      </c>
      <c r="C63" s="124" t="s">
        <v>57</v>
      </c>
      <c r="D63" s="124" t="s">
        <v>37</v>
      </c>
    </row>
    <row r="64" spans="1:4" ht="16.2" thickBot="1" x14ac:dyDescent="0.35">
      <c r="A64" s="14" t="s">
        <v>38</v>
      </c>
      <c r="B64" s="17" t="s">
        <v>73</v>
      </c>
      <c r="C64" s="26">
        <v>4.1999999999999997E-3</v>
      </c>
      <c r="D64" s="21">
        <f>(C$14)*C64</f>
        <v>11.889291471578183</v>
      </c>
    </row>
    <row r="65" spans="1:4" ht="16.2" thickBot="1" x14ac:dyDescent="0.35">
      <c r="A65" s="14" t="s">
        <v>40</v>
      </c>
      <c r="B65" s="24" t="s">
        <v>74</v>
      </c>
      <c r="C65" s="27">
        <f>C64*C37</f>
        <v>3.3599999999999998E-4</v>
      </c>
      <c r="D65" s="21">
        <f t="shared" ref="D65:D69" si="1">(C$14)*C65</f>
        <v>0.9511433177262546</v>
      </c>
    </row>
    <row r="66" spans="1:4" ht="16.2" thickBot="1" x14ac:dyDescent="0.35">
      <c r="A66" s="14" t="s">
        <v>41</v>
      </c>
      <c r="B66" s="17" t="s">
        <v>75</v>
      </c>
      <c r="C66" s="25">
        <v>3.5999999999999999E-3</v>
      </c>
      <c r="D66" s="21">
        <f t="shared" si="1"/>
        <v>10.190821261352728</v>
      </c>
    </row>
    <row r="67" spans="1:4" ht="16.2" thickBot="1" x14ac:dyDescent="0.35">
      <c r="A67" s="14" t="s">
        <v>42</v>
      </c>
      <c r="B67" s="17" t="s">
        <v>76</v>
      </c>
      <c r="C67" s="28">
        <v>1.9400000000000001E-2</v>
      </c>
      <c r="D67" s="21">
        <f t="shared" si="1"/>
        <v>54.917203463956376</v>
      </c>
    </row>
    <row r="68" spans="1:4" ht="16.2" thickBot="1" x14ac:dyDescent="0.35">
      <c r="A68" s="14" t="s">
        <v>43</v>
      </c>
      <c r="B68" s="17" t="s">
        <v>77</v>
      </c>
      <c r="C68" s="25">
        <f>C67*C38</f>
        <v>7.1392000000000009E-3</v>
      </c>
      <c r="D68" s="21">
        <f t="shared" si="1"/>
        <v>20.209530874735947</v>
      </c>
    </row>
    <row r="69" spans="1:4" ht="16.2" thickBot="1" x14ac:dyDescent="0.35">
      <c r="A69" s="14" t="s">
        <v>45</v>
      </c>
      <c r="B69" s="17" t="s">
        <v>78</v>
      </c>
      <c r="C69" s="25">
        <v>3.6400000000000002E-2</v>
      </c>
      <c r="D69" s="21">
        <f t="shared" si="1"/>
        <v>103.04052608701093</v>
      </c>
    </row>
    <row r="70" spans="1:4" ht="16.2" thickBot="1" x14ac:dyDescent="0.35">
      <c r="A70" s="157" t="s">
        <v>5</v>
      </c>
      <c r="B70" s="158"/>
      <c r="C70" s="25">
        <f>SUM(C64:C69)</f>
        <v>7.1075200000000005E-2</v>
      </c>
      <c r="D70" s="21">
        <f>SUM(D64:D69)</f>
        <v>201.19851647636042</v>
      </c>
    </row>
    <row r="73" spans="1:4" x14ac:dyDescent="0.3">
      <c r="A73" s="156" t="s">
        <v>79</v>
      </c>
      <c r="B73" s="156"/>
      <c r="C73" s="156"/>
    </row>
    <row r="76" spans="1:4" x14ac:dyDescent="0.3">
      <c r="A76" s="166" t="s">
        <v>80</v>
      </c>
      <c r="B76" s="166"/>
      <c r="C76" s="16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4" t="s">
        <v>82</v>
      </c>
      <c r="C78" s="124" t="s">
        <v>57</v>
      </c>
      <c r="D78" s="124" t="s">
        <v>37</v>
      </c>
    </row>
    <row r="79" spans="1:4" ht="16.2" thickBot="1" x14ac:dyDescent="0.35">
      <c r="A79" s="14" t="s">
        <v>38</v>
      </c>
      <c r="B79" s="15" t="s">
        <v>163</v>
      </c>
      <c r="C79" s="25">
        <f>1/12/12</f>
        <v>6.9444444444444441E-3</v>
      </c>
      <c r="D79" s="21">
        <f>(C$14)*C79</f>
        <v>19.658220025757576</v>
      </c>
    </row>
    <row r="80" spans="1:4" ht="16.2" thickBot="1" x14ac:dyDescent="0.35">
      <c r="A80" s="14" t="s">
        <v>40</v>
      </c>
      <c r="B80" s="15" t="s">
        <v>82</v>
      </c>
      <c r="C80" s="112">
        <v>0.02</v>
      </c>
      <c r="D80" s="21">
        <f>(C$14)*C80</f>
        <v>56.615673674181828</v>
      </c>
    </row>
    <row r="81" spans="1:5" ht="16.2" thickBot="1" x14ac:dyDescent="0.35">
      <c r="A81" s="14" t="s">
        <v>41</v>
      </c>
      <c r="B81" s="15" t="s">
        <v>83</v>
      </c>
      <c r="C81" s="112">
        <v>1.4999999999999999E-2</v>
      </c>
      <c r="D81" s="21">
        <f>(C$14)*C81</f>
        <v>42.461755255636369</v>
      </c>
    </row>
    <row r="82" spans="1:5" ht="16.2" thickBot="1" x14ac:dyDescent="0.35">
      <c r="A82" s="14" t="s">
        <v>42</v>
      </c>
      <c r="B82" s="15" t="s">
        <v>84</v>
      </c>
      <c r="C82" s="112">
        <v>0.01</v>
      </c>
      <c r="D82" s="21">
        <f t="shared" ref="D82:D85" si="2">(C$14)*C82</f>
        <v>28.307836837090914</v>
      </c>
    </row>
    <row r="83" spans="1:5" ht="16.2" thickBot="1" x14ac:dyDescent="0.35">
      <c r="A83" s="14" t="s">
        <v>43</v>
      </c>
      <c r="B83" s="15" t="s">
        <v>85</v>
      </c>
      <c r="C83" s="112">
        <v>0.01</v>
      </c>
      <c r="D83" s="21">
        <f t="shared" si="2"/>
        <v>28.307836837090914</v>
      </c>
    </row>
    <row r="84" spans="1:5" ht="16.2" thickBot="1" x14ac:dyDescent="0.35">
      <c r="A84" s="14" t="s">
        <v>45</v>
      </c>
      <c r="B84" s="113" t="s">
        <v>47</v>
      </c>
      <c r="C84" s="112">
        <v>0</v>
      </c>
      <c r="D84" s="21">
        <f t="shared" si="2"/>
        <v>0</v>
      </c>
    </row>
    <row r="85" spans="1:5" ht="16.2" thickBot="1" x14ac:dyDescent="0.35">
      <c r="A85" s="157" t="s">
        <v>64</v>
      </c>
      <c r="B85" s="158"/>
      <c r="C85" s="25">
        <f>SUM(C79:C84)</f>
        <v>6.1944444444444448E-2</v>
      </c>
      <c r="D85" s="21">
        <f t="shared" si="2"/>
        <v>175.35132262975762</v>
      </c>
    </row>
    <row r="88" spans="1:5" x14ac:dyDescent="0.3">
      <c r="A88" s="166" t="s">
        <v>86</v>
      </c>
      <c r="B88" s="166"/>
      <c r="C88" s="166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4" t="s">
        <v>129</v>
      </c>
      <c r="C90" s="124" t="s">
        <v>37</v>
      </c>
      <c r="E90" s="65">
        <f>C10+C11</f>
        <v>2399.2280000000001</v>
      </c>
    </row>
    <row r="91" spans="1:5" ht="16.2" thickBot="1" x14ac:dyDescent="0.35">
      <c r="A91" s="14" t="s">
        <v>38</v>
      </c>
      <c r="B91" s="15" t="s">
        <v>102</v>
      </c>
      <c r="C91" s="49">
        <f>E95/2</f>
        <v>132.78636421818183</v>
      </c>
      <c r="E91" s="65"/>
    </row>
    <row r="92" spans="1:5" ht="16.2" thickBot="1" x14ac:dyDescent="0.35">
      <c r="A92" s="157" t="s">
        <v>5</v>
      </c>
      <c r="B92" s="158"/>
      <c r="C92" s="49">
        <f>C91</f>
        <v>132.78636421818183</v>
      </c>
      <c r="E92" s="65"/>
    </row>
    <row r="93" spans="1:5" x14ac:dyDescent="0.3">
      <c r="E93" s="65">
        <f>E90/220</f>
        <v>10.905581818181819</v>
      </c>
    </row>
    <row r="94" spans="1:5" x14ac:dyDescent="0.3">
      <c r="E94" s="65">
        <f>E93*1.6</f>
        <v>17.448930909090912</v>
      </c>
    </row>
    <row r="95" spans="1:5" x14ac:dyDescent="0.3">
      <c r="A95" s="166" t="s">
        <v>89</v>
      </c>
      <c r="B95" s="166"/>
      <c r="C95" s="166"/>
      <c r="E95" s="65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4" t="s">
        <v>90</v>
      </c>
      <c r="C97" s="124" t="s">
        <v>37</v>
      </c>
    </row>
    <row r="98" spans="1:3" ht="16.2" thickBot="1" x14ac:dyDescent="0.35">
      <c r="A98" s="14" t="s">
        <v>81</v>
      </c>
      <c r="B98" s="15" t="s">
        <v>82</v>
      </c>
      <c r="C98" s="21">
        <f>D85</f>
        <v>175.35132262975762</v>
      </c>
    </row>
    <row r="99" spans="1:3" ht="16.2" thickBot="1" x14ac:dyDescent="0.35">
      <c r="A99" s="14" t="s">
        <v>87</v>
      </c>
      <c r="B99" s="15" t="s">
        <v>88</v>
      </c>
      <c r="C99" s="21">
        <f>C92</f>
        <v>132.78636421818183</v>
      </c>
    </row>
    <row r="100" spans="1:3" ht="16.2" thickBot="1" x14ac:dyDescent="0.35">
      <c r="A100" s="157" t="s">
        <v>5</v>
      </c>
      <c r="B100" s="158"/>
      <c r="C100" s="37">
        <f>C98+C99</f>
        <v>308.13768684793945</v>
      </c>
    </row>
    <row r="103" spans="1:3" x14ac:dyDescent="0.3">
      <c r="A103" s="156" t="s">
        <v>91</v>
      </c>
      <c r="B103" s="156"/>
      <c r="C103" s="156"/>
    </row>
    <row r="104" spans="1:3" ht="16.2" thickBot="1" x14ac:dyDescent="0.35"/>
    <row r="105" spans="1:3" ht="16.2" thickBot="1" x14ac:dyDescent="0.35">
      <c r="A105" s="13">
        <v>5</v>
      </c>
      <c r="B105" s="18" t="s">
        <v>22</v>
      </c>
      <c r="C105" s="124" t="s">
        <v>37</v>
      </c>
    </row>
    <row r="106" spans="1:3" ht="16.2" thickBot="1" x14ac:dyDescent="0.35">
      <c r="A106" s="14" t="s">
        <v>38</v>
      </c>
      <c r="B106" s="15" t="s">
        <v>92</v>
      </c>
      <c r="C106" s="110">
        <f>'Planilha de Apoio - P 12 x 36'!C46</f>
        <v>103.33333333333333</v>
      </c>
    </row>
    <row r="107" spans="1:3" ht="16.2" thickBot="1" x14ac:dyDescent="0.35">
      <c r="A107" s="14" t="s">
        <v>40</v>
      </c>
      <c r="B107" s="15" t="s">
        <v>93</v>
      </c>
      <c r="C107" s="110">
        <f>'Planilha de Apoio - P 12 x 36'!D34</f>
        <v>72.938749999999999</v>
      </c>
    </row>
    <row r="108" spans="1:3" ht="16.2" thickBot="1" x14ac:dyDescent="0.35">
      <c r="A108" s="14" t="s">
        <v>41</v>
      </c>
      <c r="B108" s="113" t="s">
        <v>146</v>
      </c>
      <c r="C108" s="110"/>
    </row>
    <row r="109" spans="1:3" ht="16.2" thickBot="1" x14ac:dyDescent="0.35">
      <c r="A109" s="14" t="s">
        <v>42</v>
      </c>
      <c r="B109" s="113" t="s">
        <v>146</v>
      </c>
      <c r="C109" s="110"/>
    </row>
    <row r="110" spans="1:3" ht="16.2" thickBot="1" x14ac:dyDescent="0.35">
      <c r="A110" s="157" t="s">
        <v>64</v>
      </c>
      <c r="B110" s="158"/>
      <c r="C110" s="21">
        <f>SUM(C106:C109)</f>
        <v>176.27208333333334</v>
      </c>
    </row>
    <row r="113" spans="1:4" x14ac:dyDescent="0.3">
      <c r="A113" s="156" t="s">
        <v>94</v>
      </c>
      <c r="B113" s="156"/>
      <c r="C113" s="156"/>
    </row>
    <row r="114" spans="1:4" ht="16.2" thickBot="1" x14ac:dyDescent="0.35"/>
    <row r="115" spans="1:4" ht="16.2" thickBot="1" x14ac:dyDescent="0.35">
      <c r="A115" s="13">
        <v>6</v>
      </c>
      <c r="B115" s="18" t="s">
        <v>23</v>
      </c>
      <c r="C115" s="124" t="s">
        <v>57</v>
      </c>
      <c r="D115" s="124" t="s">
        <v>37</v>
      </c>
    </row>
    <row r="116" spans="1:4" ht="16.2" thickBot="1" x14ac:dyDescent="0.35">
      <c r="A116" s="14" t="s">
        <v>38</v>
      </c>
      <c r="B116" s="41" t="s">
        <v>24</v>
      </c>
      <c r="C116" s="109">
        <v>0.1</v>
      </c>
      <c r="D116" s="43">
        <f>C116*C135</f>
        <v>596.75781277755266</v>
      </c>
    </row>
    <row r="117" spans="1:4" ht="16.2" thickBot="1" x14ac:dyDescent="0.35">
      <c r="A117" s="14" t="s">
        <v>40</v>
      </c>
      <c r="B117" s="41" t="s">
        <v>26</v>
      </c>
      <c r="C117" s="109">
        <f>C116</f>
        <v>0.1</v>
      </c>
      <c r="D117" s="43">
        <f>C117*(C135+D116)</f>
        <v>656.43359405530794</v>
      </c>
    </row>
    <row r="118" spans="1:4" ht="16.2" thickBot="1" x14ac:dyDescent="0.35">
      <c r="A118" s="14" t="s">
        <v>41</v>
      </c>
      <c r="B118" s="15" t="s">
        <v>25</v>
      </c>
      <c r="C118" s="16"/>
      <c r="D118" s="21">
        <f>(C$14+C$58+D$70+C$100+C$110)*C118</f>
        <v>0</v>
      </c>
    </row>
    <row r="119" spans="1:4" ht="16.2" thickBot="1" x14ac:dyDescent="0.35">
      <c r="A119" s="14"/>
      <c r="B119" s="41" t="s">
        <v>106</v>
      </c>
      <c r="C119" s="42">
        <f>C120+C121</f>
        <v>3.6499999999999998E-2</v>
      </c>
      <c r="D119" s="43">
        <f>C119*(C$135+D$116+D$117)</f>
        <v>263.55808801320615</v>
      </c>
    </row>
    <row r="120" spans="1:4" ht="16.2" thickBot="1" x14ac:dyDescent="0.35">
      <c r="A120" s="14"/>
      <c r="B120" s="15" t="s">
        <v>104</v>
      </c>
      <c r="C120" s="16">
        <v>0.03</v>
      </c>
      <c r="D120" s="21">
        <f>C120*(C$135+D$116+D$117)</f>
        <v>216.62308603825161</v>
      </c>
    </row>
    <row r="121" spans="1:4" ht="16.2" thickBot="1" x14ac:dyDescent="0.35">
      <c r="A121" s="14"/>
      <c r="B121" s="15" t="s">
        <v>105</v>
      </c>
      <c r="C121" s="16">
        <v>6.4999999999999997E-3</v>
      </c>
      <c r="D121" s="21">
        <f>C121*(C$135+D$116+D$117)</f>
        <v>46.935001974954517</v>
      </c>
    </row>
    <row r="122" spans="1:4" ht="16.2" thickBot="1" x14ac:dyDescent="0.35">
      <c r="A122" s="14"/>
      <c r="B122" s="41" t="s">
        <v>107</v>
      </c>
      <c r="C122" s="42">
        <v>0</v>
      </c>
      <c r="D122" s="43">
        <f>C122*(C$135+D$116+D$117)</f>
        <v>0</v>
      </c>
    </row>
    <row r="123" spans="1:4" ht="16.2" thickBot="1" x14ac:dyDescent="0.35">
      <c r="A123" s="14"/>
      <c r="B123" s="41" t="s">
        <v>108</v>
      </c>
      <c r="C123" s="42">
        <v>0.05</v>
      </c>
      <c r="D123" s="43">
        <f>C123*(C$135+D$116+D$117)</f>
        <v>361.0384767304194</v>
      </c>
    </row>
    <row r="124" spans="1:4" ht="16.2" thickBot="1" x14ac:dyDescent="0.35">
      <c r="A124" s="164" t="s">
        <v>64</v>
      </c>
      <c r="B124" s="165"/>
      <c r="C124" s="42">
        <f>C116+C117+C119+C122+C123</f>
        <v>0.28650000000000003</v>
      </c>
      <c r="D124" s="43">
        <f>D116+D117+D119+D122+D123</f>
        <v>1877.7879715764861</v>
      </c>
    </row>
    <row r="127" spans="1:4" x14ac:dyDescent="0.3">
      <c r="A127" s="156" t="s">
        <v>95</v>
      </c>
      <c r="B127" s="156"/>
      <c r="C127" s="156"/>
    </row>
    <row r="128" spans="1:4" ht="16.2" thickBot="1" x14ac:dyDescent="0.35"/>
    <row r="129" spans="1:3" ht="16.2" thickBot="1" x14ac:dyDescent="0.35">
      <c r="A129" s="13"/>
      <c r="B129" s="124" t="s">
        <v>96</v>
      </c>
      <c r="C129" s="124" t="s">
        <v>37</v>
      </c>
    </row>
    <row r="130" spans="1:3" ht="16.2" thickBot="1" x14ac:dyDescent="0.35">
      <c r="A130" s="20" t="s">
        <v>38</v>
      </c>
      <c r="B130" s="15" t="s">
        <v>35</v>
      </c>
      <c r="C130" s="40">
        <f>C14</f>
        <v>2830.7836837090913</v>
      </c>
    </row>
    <row r="131" spans="1:3" ht="16.2" thickBot="1" x14ac:dyDescent="0.35">
      <c r="A131" s="20" t="s">
        <v>40</v>
      </c>
      <c r="B131" s="15" t="s">
        <v>48</v>
      </c>
      <c r="C131" s="40">
        <f>C58</f>
        <v>2451.1861574088034</v>
      </c>
    </row>
    <row r="132" spans="1:3" ht="16.2" thickBot="1" x14ac:dyDescent="0.35">
      <c r="A132" s="20" t="s">
        <v>41</v>
      </c>
      <c r="B132" s="15" t="s">
        <v>71</v>
      </c>
      <c r="C132" s="40">
        <f>D70</f>
        <v>201.19851647636042</v>
      </c>
    </row>
    <row r="133" spans="1:3" ht="16.2" thickBot="1" x14ac:dyDescent="0.35">
      <c r="A133" s="20" t="s">
        <v>42</v>
      </c>
      <c r="B133" s="15" t="s">
        <v>79</v>
      </c>
      <c r="C133" s="40">
        <f>C100</f>
        <v>308.13768684793945</v>
      </c>
    </row>
    <row r="134" spans="1:3" ht="16.2" thickBot="1" x14ac:dyDescent="0.35">
      <c r="A134" s="20" t="s">
        <v>43</v>
      </c>
      <c r="B134" s="15" t="s">
        <v>91</v>
      </c>
      <c r="C134" s="40">
        <f>C110</f>
        <v>176.27208333333334</v>
      </c>
    </row>
    <row r="135" spans="1:3" ht="16.5" customHeight="1" thickBot="1" x14ac:dyDescent="0.35">
      <c r="A135" s="157" t="s">
        <v>97</v>
      </c>
      <c r="B135" s="158"/>
      <c r="C135" s="40">
        <f>SUM(C130:C134)</f>
        <v>5967.5781277755268</v>
      </c>
    </row>
    <row r="136" spans="1:3" ht="16.2" thickBot="1" x14ac:dyDescent="0.35">
      <c r="A136" s="20" t="s">
        <v>45</v>
      </c>
      <c r="B136" s="15" t="s">
        <v>98</v>
      </c>
      <c r="C136" s="40">
        <f>D124</f>
        <v>1877.7879715764861</v>
      </c>
    </row>
    <row r="137" spans="1:3" ht="16.5" customHeight="1" x14ac:dyDescent="0.3">
      <c r="A137" s="159" t="s">
        <v>99</v>
      </c>
      <c r="B137" s="160"/>
      <c r="C137" s="46">
        <f>C135+C136</f>
        <v>7845.3660993520134</v>
      </c>
    </row>
    <row r="138" spans="1:3" ht="16.5" customHeight="1" x14ac:dyDescent="0.3">
      <c r="A138" s="161" t="s">
        <v>118</v>
      </c>
      <c r="B138" s="162"/>
      <c r="C138" s="48">
        <v>2</v>
      </c>
    </row>
    <row r="139" spans="1:3" ht="16.2" thickBot="1" x14ac:dyDescent="0.35">
      <c r="A139" s="163" t="s">
        <v>119</v>
      </c>
      <c r="B139" s="163"/>
      <c r="C139" s="47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85" t="s">
        <v>13</v>
      </c>
      <c r="B3" s="186"/>
      <c r="C3" s="186"/>
      <c r="D3" s="186"/>
      <c r="E3" s="187"/>
    </row>
    <row r="4" spans="1:5" ht="16.2" thickBot="1" x14ac:dyDescent="0.35">
      <c r="A4" s="185" t="s">
        <v>152</v>
      </c>
      <c r="B4" s="186"/>
      <c r="C4" s="186"/>
      <c r="D4" s="186"/>
      <c r="E4" s="187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4">
        <v>5</v>
      </c>
      <c r="C6" s="1">
        <v>2</v>
      </c>
      <c r="D6" s="45">
        <v>15.22</v>
      </c>
      <c r="E6" s="80">
        <f t="shared" ref="E6" si="0">B6*C6*D6</f>
        <v>152.20000000000002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85" t="s">
        <v>17</v>
      </c>
      <c r="B8" s="186"/>
      <c r="C8" s="186"/>
      <c r="D8" s="186"/>
      <c r="E8" s="187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88" t="s">
        <v>155</v>
      </c>
      <c r="B12" s="189"/>
      <c r="C12" s="189"/>
      <c r="D12" s="190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2">
        <f>E6</f>
        <v>152.20000000000002</v>
      </c>
      <c r="C14" s="22">
        <f>E10</f>
        <v>110.7336</v>
      </c>
      <c r="D14" s="84">
        <f>B14-C14</f>
        <v>41.466400000000021</v>
      </c>
      <c r="E14" s="85"/>
    </row>
    <row r="15" spans="1:5" ht="16.2" thickBot="1" x14ac:dyDescent="0.35">
      <c r="C15" s="86"/>
      <c r="D15" s="84"/>
    </row>
    <row r="16" spans="1:5" ht="16.2" thickBot="1" x14ac:dyDescent="0.35">
      <c r="A16" s="188" t="s">
        <v>19</v>
      </c>
      <c r="B16" s="189"/>
      <c r="C16" s="189"/>
      <c r="D16" s="190"/>
    </row>
    <row r="17" spans="1:5" ht="16.2" thickBot="1" x14ac:dyDescent="0.35">
      <c r="A17" s="188" t="s">
        <v>152</v>
      </c>
      <c r="B17" s="189"/>
      <c r="C17" s="189"/>
      <c r="D17" s="190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5">
        <v>15.22</v>
      </c>
      <c r="D19" s="80">
        <f>(B19*C19)</f>
        <v>488.71420000000001</v>
      </c>
      <c r="E19" s="91"/>
    </row>
    <row r="20" spans="1:5" ht="16.2" thickBot="1" x14ac:dyDescent="0.35">
      <c r="A20" s="191" t="s">
        <v>117</v>
      </c>
      <c r="B20" s="193"/>
      <c r="C20" s="4">
        <v>0.18</v>
      </c>
      <c r="D20" s="80">
        <f>((B19*C19)*C20)</f>
        <v>87.968555999999992</v>
      </c>
    </row>
    <row r="21" spans="1:5" ht="15.6" x14ac:dyDescent="0.3">
      <c r="A21" s="191" t="s">
        <v>154</v>
      </c>
      <c r="B21" s="192"/>
      <c r="C21" s="193"/>
      <c r="D21" s="92">
        <f>D19-D20</f>
        <v>400.74564400000003</v>
      </c>
    </row>
    <row r="22" spans="1:5" ht="15.6" x14ac:dyDescent="0.3">
      <c r="A22" s="70"/>
      <c r="B22" s="93"/>
      <c r="C22" s="71"/>
      <c r="D22" s="94"/>
    </row>
    <row r="23" spans="1:5" ht="16.2" thickBot="1" x14ac:dyDescent="0.35">
      <c r="A23" s="194" t="s">
        <v>128</v>
      </c>
      <c r="B23" s="195"/>
      <c r="C23" s="195"/>
      <c r="D23" s="196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5">
        <v>0.05</v>
      </c>
      <c r="D25" s="80">
        <f>B25-(B25*C25)</f>
        <v>161.0915</v>
      </c>
    </row>
    <row r="26" spans="1:5" ht="15.6" x14ac:dyDescent="0.3">
      <c r="A26" s="197" t="s">
        <v>120</v>
      </c>
      <c r="B26" s="197"/>
      <c r="C26" s="197"/>
      <c r="D26" s="197"/>
    </row>
    <row r="27" spans="1:5" ht="15.6" x14ac:dyDescent="0.3">
      <c r="A27" s="197" t="s">
        <v>126</v>
      </c>
      <c r="B27" s="197"/>
      <c r="C27" s="197"/>
      <c r="D27" s="197"/>
    </row>
    <row r="28" spans="1:5" ht="15.6" x14ac:dyDescent="0.3">
      <c r="A28" s="95" t="s">
        <v>2</v>
      </c>
      <c r="B28" s="95" t="s">
        <v>3</v>
      </c>
      <c r="C28" s="118" t="s">
        <v>113</v>
      </c>
      <c r="D28" s="95" t="s">
        <v>149</v>
      </c>
    </row>
    <row r="29" spans="1:5" x14ac:dyDescent="0.3">
      <c r="A29" s="96" t="s">
        <v>121</v>
      </c>
      <c r="B29" s="115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5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5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5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148</v>
      </c>
      <c r="B33" s="115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76" t="s">
        <v>5</v>
      </c>
      <c r="B34" s="177"/>
      <c r="C34" s="178"/>
      <c r="D34" s="96">
        <f>SUM(D29:D33)</f>
        <v>72.938749999999999</v>
      </c>
    </row>
    <row r="35" spans="1:4" ht="16.2" thickBot="1" x14ac:dyDescent="0.35">
      <c r="A35" s="179" t="s">
        <v>150</v>
      </c>
      <c r="B35" s="180"/>
      <c r="C35" s="180"/>
      <c r="D35" s="181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6">
        <v>65</v>
      </c>
      <c r="D37" s="64">
        <f>C37*B37</f>
        <v>260</v>
      </c>
    </row>
    <row r="38" spans="1:4" ht="16.2" thickBot="1" x14ac:dyDescent="0.35">
      <c r="A38" s="8" t="s">
        <v>31</v>
      </c>
      <c r="B38" s="9">
        <v>6</v>
      </c>
      <c r="C38" s="116">
        <v>58</v>
      </c>
      <c r="D38" s="64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16">
        <v>60</v>
      </c>
      <c r="D39" s="64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6">
        <v>12</v>
      </c>
      <c r="D40" s="64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6">
        <v>120</v>
      </c>
      <c r="D41" s="64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6">
        <v>40</v>
      </c>
      <c r="D42" s="64">
        <f t="shared" si="4"/>
        <v>80</v>
      </c>
    </row>
    <row r="43" spans="1:4" ht="16.2" thickBot="1" x14ac:dyDescent="0.35">
      <c r="A43" s="182" t="s">
        <v>32</v>
      </c>
      <c r="B43" s="183"/>
      <c r="C43" s="184"/>
      <c r="D43" s="100"/>
    </row>
    <row r="44" spans="1:4" ht="16.2" thickBot="1" x14ac:dyDescent="0.35">
      <c r="A44" s="182" t="s">
        <v>33</v>
      </c>
      <c r="B44" s="183"/>
      <c r="C44" s="184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15" workbookViewId="0">
      <selection activeCell="C44" sqref="C44"/>
    </sheetView>
  </sheetViews>
  <sheetFormatPr defaultColWidth="9.109375" defaultRowHeight="15.6" x14ac:dyDescent="0.3"/>
  <cols>
    <col min="1" max="1" width="16.33203125" style="19" customWidth="1"/>
    <col min="2" max="2" width="72.109375" style="19" customWidth="1"/>
    <col min="3" max="3" width="18" style="19" customWidth="1"/>
    <col min="4" max="4" width="14.33203125" style="19" customWidth="1"/>
    <col min="5" max="5" width="12.6640625" style="19" customWidth="1"/>
    <col min="6" max="6" width="17.33203125" style="19" bestFit="1" customWidth="1"/>
    <col min="7" max="7" width="15.109375" style="19" customWidth="1"/>
    <col min="8" max="16384" width="9.109375" style="19"/>
  </cols>
  <sheetData>
    <row r="1" spans="1:7" ht="22.8" x14ac:dyDescent="0.4">
      <c r="A1" s="172" t="s">
        <v>100</v>
      </c>
      <c r="B1" s="172"/>
      <c r="C1" s="172"/>
      <c r="D1" s="172"/>
    </row>
    <row r="2" spans="1:7" ht="22.8" x14ac:dyDescent="0.4">
      <c r="A2" s="172" t="s">
        <v>101</v>
      </c>
      <c r="B2" s="172"/>
      <c r="C2" s="172"/>
      <c r="D2" s="172"/>
    </row>
    <row r="3" spans="1:7" x14ac:dyDescent="0.3">
      <c r="A3" s="173"/>
      <c r="B3" s="173"/>
      <c r="C3" s="173"/>
      <c r="D3" s="173"/>
    </row>
    <row r="4" spans="1:7" x14ac:dyDescent="0.3">
      <c r="A4" s="30" t="s">
        <v>109</v>
      </c>
      <c r="B4" s="171" t="s">
        <v>162</v>
      </c>
      <c r="C4" s="171"/>
    </row>
    <row r="5" spans="1:7" x14ac:dyDescent="0.3">
      <c r="A5" s="30" t="s">
        <v>110</v>
      </c>
      <c r="B5" s="171" t="s">
        <v>164</v>
      </c>
      <c r="C5" s="171"/>
      <c r="E5" s="50"/>
    </row>
    <row r="6" spans="1:7" x14ac:dyDescent="0.3">
      <c r="A6" s="30"/>
      <c r="B6" s="171"/>
      <c r="C6" s="171"/>
    </row>
    <row r="7" spans="1:7" x14ac:dyDescent="0.3">
      <c r="A7" s="167" t="s">
        <v>35</v>
      </c>
      <c r="B7" s="167"/>
      <c r="C7" s="167"/>
    </row>
    <row r="8" spans="1:7" ht="16.2" thickBot="1" x14ac:dyDescent="0.35">
      <c r="D8" s="73"/>
      <c r="E8" s="73"/>
      <c r="F8" s="73"/>
      <c r="G8" s="73"/>
    </row>
    <row r="9" spans="1:7" ht="16.2" thickBot="1" x14ac:dyDescent="0.35">
      <c r="A9" s="13">
        <v>1</v>
      </c>
      <c r="B9" s="129" t="s">
        <v>36</v>
      </c>
      <c r="C9" s="129" t="s">
        <v>37</v>
      </c>
      <c r="D9" s="73"/>
      <c r="E9" s="73"/>
      <c r="F9" s="73"/>
      <c r="G9" s="73"/>
    </row>
    <row r="10" spans="1:7" ht="16.2" thickBot="1" x14ac:dyDescent="0.35">
      <c r="A10" s="14" t="s">
        <v>38</v>
      </c>
      <c r="B10" s="15" t="s">
        <v>39</v>
      </c>
      <c r="C10" s="21">
        <v>1845.56</v>
      </c>
      <c r="D10" s="125">
        <f>C10+C11</f>
        <v>2399.2280000000001</v>
      </c>
      <c r="E10" s="125">
        <f>D10/220</f>
        <v>10.905581818181819</v>
      </c>
      <c r="F10" s="73"/>
      <c r="G10" s="73"/>
    </row>
    <row r="11" spans="1:7" ht="16.2" thickBot="1" x14ac:dyDescent="0.35">
      <c r="A11" s="14" t="s">
        <v>40</v>
      </c>
      <c r="B11" s="15" t="s">
        <v>114</v>
      </c>
      <c r="C11" s="21">
        <f>C10*0.3</f>
        <v>553.66800000000001</v>
      </c>
      <c r="D11" s="126">
        <f>5*4.34</f>
        <v>21.7</v>
      </c>
      <c r="E11" s="125">
        <f>E10*0.2</f>
        <v>2.181116363636364</v>
      </c>
      <c r="F11" s="73"/>
      <c r="G11" s="73"/>
    </row>
    <row r="12" spans="1:7" ht="16.2" thickBot="1" x14ac:dyDescent="0.35">
      <c r="A12" s="14" t="s">
        <v>41</v>
      </c>
      <c r="B12" s="15" t="s">
        <v>4</v>
      </c>
      <c r="C12" s="21">
        <f>D11*E11</f>
        <v>47.330225090909096</v>
      </c>
      <c r="D12" s="127"/>
      <c r="E12" s="125">
        <f>E11+E10</f>
        <v>13.086698181818182</v>
      </c>
      <c r="F12" s="73"/>
      <c r="G12" s="73"/>
    </row>
    <row r="13" spans="1:7" ht="16.2" thickBot="1" x14ac:dyDescent="0.35">
      <c r="A13" s="14" t="s">
        <v>42</v>
      </c>
      <c r="B13" s="15" t="s">
        <v>165</v>
      </c>
      <c r="C13" s="21">
        <f>E12*0.34</f>
        <v>4.4494773818181823</v>
      </c>
      <c r="D13" s="73"/>
      <c r="E13" s="128">
        <f>E10*1.6</f>
        <v>17.448930909090912</v>
      </c>
      <c r="F13" s="73"/>
      <c r="G13" s="73"/>
    </row>
    <row r="14" spans="1:7" ht="16.2" thickBot="1" x14ac:dyDescent="0.35">
      <c r="A14" s="168" t="s">
        <v>5</v>
      </c>
      <c r="B14" s="169"/>
      <c r="C14" s="37">
        <f>SUM(C10:C13)</f>
        <v>2451.0077024727275</v>
      </c>
      <c r="D14" s="73"/>
      <c r="E14" s="73"/>
      <c r="F14" s="73"/>
      <c r="G14" s="73"/>
    </row>
    <row r="15" spans="1:7" x14ac:dyDescent="0.3">
      <c r="D15" s="73"/>
      <c r="E15" s="73"/>
      <c r="F15" s="73"/>
      <c r="G15" s="73"/>
    </row>
    <row r="16" spans="1:7" x14ac:dyDescent="0.3">
      <c r="D16" s="73"/>
      <c r="E16" s="73"/>
      <c r="F16" s="73"/>
      <c r="G16" s="73"/>
    </row>
    <row r="17" spans="1:4" x14ac:dyDescent="0.3">
      <c r="A17" s="156" t="s">
        <v>48</v>
      </c>
      <c r="B17" s="156"/>
      <c r="C17" s="156"/>
    </row>
    <row r="18" spans="1:4" x14ac:dyDescent="0.3">
      <c r="A18" s="12"/>
    </row>
    <row r="19" spans="1:4" x14ac:dyDescent="0.3">
      <c r="A19" s="166" t="s">
        <v>49</v>
      </c>
      <c r="B19" s="166"/>
      <c r="C19" s="166"/>
    </row>
    <row r="20" spans="1:4" ht="16.2" thickBot="1" x14ac:dyDescent="0.35"/>
    <row r="21" spans="1:4" ht="16.2" thickBot="1" x14ac:dyDescent="0.35">
      <c r="A21" s="13" t="s">
        <v>50</v>
      </c>
      <c r="B21" s="129" t="s">
        <v>51</v>
      </c>
      <c r="C21" s="129" t="s">
        <v>57</v>
      </c>
      <c r="D21" s="129" t="s">
        <v>37</v>
      </c>
    </row>
    <row r="22" spans="1:4" ht="16.2" thickBot="1" x14ac:dyDescent="0.35">
      <c r="A22" s="14" t="s">
        <v>38</v>
      </c>
      <c r="B22" s="33" t="s">
        <v>52</v>
      </c>
      <c r="C22" s="29">
        <v>8.3299999999999999E-2</v>
      </c>
      <c r="D22" s="34">
        <f>C$14*C22</f>
        <v>204.16894161597818</v>
      </c>
    </row>
    <row r="23" spans="1:4" ht="16.2" thickBot="1" x14ac:dyDescent="0.35">
      <c r="A23" s="14" t="s">
        <v>40</v>
      </c>
      <c r="B23" s="31" t="s">
        <v>53</v>
      </c>
      <c r="C23" s="35">
        <v>0.121</v>
      </c>
      <c r="D23" s="36">
        <f>C$14*C23</f>
        <v>296.57193199919999</v>
      </c>
    </row>
    <row r="24" spans="1:4" ht="16.2" thickBot="1" x14ac:dyDescent="0.35">
      <c r="A24" s="157" t="s">
        <v>5</v>
      </c>
      <c r="B24" s="158"/>
      <c r="C24" s="38">
        <f>SUM(C22:C23)</f>
        <v>0.20429999999999998</v>
      </c>
      <c r="D24" s="39">
        <f>C$14*C24</f>
        <v>500.7408736151782</v>
      </c>
    </row>
    <row r="27" spans="1:4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9" t="s">
        <v>56</v>
      </c>
      <c r="C29" s="129" t="s">
        <v>57</v>
      </c>
      <c r="D29" s="129" t="s">
        <v>37</v>
      </c>
    </row>
    <row r="30" spans="1:4" ht="16.2" thickBot="1" x14ac:dyDescent="0.35">
      <c r="A30" s="14" t="s">
        <v>38</v>
      </c>
      <c r="B30" s="15" t="s">
        <v>58</v>
      </c>
      <c r="C30" s="16">
        <v>0.2</v>
      </c>
      <c r="D30" s="36">
        <f t="shared" ref="D30:D38" si="0">(D$24+C$14)*C30</f>
        <v>590.34971521758121</v>
      </c>
    </row>
    <row r="31" spans="1:4" ht="16.2" thickBot="1" x14ac:dyDescent="0.35">
      <c r="A31" s="14" t="s">
        <v>40</v>
      </c>
      <c r="B31" s="15" t="s">
        <v>59</v>
      </c>
      <c r="C31" s="16">
        <v>2.5000000000000001E-2</v>
      </c>
      <c r="D31" s="36">
        <f t="shared" si="0"/>
        <v>73.793714402197651</v>
      </c>
    </row>
    <row r="32" spans="1:4" ht="16.2" thickBot="1" x14ac:dyDescent="0.35">
      <c r="A32" s="14" t="s">
        <v>41</v>
      </c>
      <c r="B32" s="15" t="s">
        <v>60</v>
      </c>
      <c r="C32" s="109">
        <v>0.03</v>
      </c>
      <c r="D32" s="36">
        <f t="shared" si="0"/>
        <v>88.552457282637164</v>
      </c>
    </row>
    <row r="33" spans="1:5" ht="16.2" thickBot="1" x14ac:dyDescent="0.35">
      <c r="A33" s="14" t="s">
        <v>42</v>
      </c>
      <c r="B33" s="15" t="s">
        <v>61</v>
      </c>
      <c r="C33" s="16">
        <v>1.4999999999999999E-2</v>
      </c>
      <c r="D33" s="36">
        <f t="shared" si="0"/>
        <v>44.276228641318582</v>
      </c>
    </row>
    <row r="34" spans="1:5" ht="16.2" thickBot="1" x14ac:dyDescent="0.35">
      <c r="A34" s="14" t="s">
        <v>43</v>
      </c>
      <c r="B34" s="15" t="s">
        <v>62</v>
      </c>
      <c r="C34" s="16">
        <v>0.01</v>
      </c>
      <c r="D34" s="36">
        <f t="shared" si="0"/>
        <v>29.517485760879058</v>
      </c>
    </row>
    <row r="35" spans="1:5" ht="16.2" thickBot="1" x14ac:dyDescent="0.35">
      <c r="A35" s="14" t="s">
        <v>45</v>
      </c>
      <c r="B35" s="15" t="s">
        <v>6</v>
      </c>
      <c r="C35" s="16">
        <v>6.0000000000000001E-3</v>
      </c>
      <c r="D35" s="36">
        <f t="shared" si="0"/>
        <v>17.710491456527436</v>
      </c>
    </row>
    <row r="36" spans="1:5" ht="16.2" thickBot="1" x14ac:dyDescent="0.35">
      <c r="A36" s="14" t="s">
        <v>46</v>
      </c>
      <c r="B36" s="15" t="s">
        <v>7</v>
      </c>
      <c r="C36" s="16">
        <v>2E-3</v>
      </c>
      <c r="D36" s="36">
        <f t="shared" si="0"/>
        <v>5.9034971521758122</v>
      </c>
    </row>
    <row r="37" spans="1:5" ht="16.2" thickBot="1" x14ac:dyDescent="0.35">
      <c r="A37" s="14" t="s">
        <v>63</v>
      </c>
      <c r="B37" s="15" t="s">
        <v>8</v>
      </c>
      <c r="C37" s="16">
        <v>0.08</v>
      </c>
      <c r="D37" s="36">
        <f t="shared" si="0"/>
        <v>236.13988608703247</v>
      </c>
    </row>
    <row r="38" spans="1:5" ht="16.2" thickBot="1" x14ac:dyDescent="0.35">
      <c r="A38" s="157" t="s">
        <v>64</v>
      </c>
      <c r="B38" s="158"/>
      <c r="C38" s="16">
        <f>SUM(C30:C37)</f>
        <v>0.36800000000000005</v>
      </c>
      <c r="D38" s="36">
        <f t="shared" si="0"/>
        <v>1086.2434760003496</v>
      </c>
      <c r="E38" s="63">
        <f>C38*C24</f>
        <v>7.5182399999999996E-2</v>
      </c>
    </row>
    <row r="41" spans="1:5" x14ac:dyDescent="0.3">
      <c r="A41" s="166" t="s">
        <v>65</v>
      </c>
      <c r="B41" s="166"/>
      <c r="C41" s="166"/>
    </row>
    <row r="42" spans="1:5" ht="16.2" thickBot="1" x14ac:dyDescent="0.35"/>
    <row r="43" spans="1:5" ht="16.2" thickBot="1" x14ac:dyDescent="0.35">
      <c r="A43" s="13" t="s">
        <v>66</v>
      </c>
      <c r="B43" s="129" t="s">
        <v>67</v>
      </c>
      <c r="C43" s="129" t="s">
        <v>37</v>
      </c>
    </row>
    <row r="44" spans="1:5" ht="16.2" thickBot="1" x14ac:dyDescent="0.35">
      <c r="A44" s="14" t="s">
        <v>38</v>
      </c>
      <c r="B44" s="15" t="s">
        <v>68</v>
      </c>
      <c r="C44" s="23">
        <f>'Planlha de Apoio AME S Sáb'!D14</f>
        <v>149.2664</v>
      </c>
    </row>
    <row r="45" spans="1:5" ht="16.2" thickBot="1" x14ac:dyDescent="0.35">
      <c r="A45" s="14" t="s">
        <v>40</v>
      </c>
      <c r="B45" s="15" t="s">
        <v>111</v>
      </c>
      <c r="C45" s="21">
        <f>'Planlha de Apoio AME S Sáb'!D21</f>
        <v>684.58519999999999</v>
      </c>
    </row>
    <row r="46" spans="1:5" ht="16.2" thickBot="1" x14ac:dyDescent="0.35">
      <c r="A46" s="14" t="s">
        <v>41</v>
      </c>
      <c r="B46" s="15" t="s">
        <v>127</v>
      </c>
      <c r="C46" s="110">
        <v>15</v>
      </c>
    </row>
    <row r="47" spans="1:5" ht="16.2" thickBot="1" x14ac:dyDescent="0.35">
      <c r="A47" s="44" t="s">
        <v>42</v>
      </c>
      <c r="B47" s="32" t="s">
        <v>144</v>
      </c>
      <c r="C47" s="21">
        <f>'Planlha de Apoio AME S Sáb'!D25</f>
        <v>161.0915</v>
      </c>
    </row>
    <row r="48" spans="1:5" ht="16.2" thickBot="1" x14ac:dyDescent="0.35">
      <c r="A48" s="44" t="s">
        <v>43</v>
      </c>
      <c r="B48" s="111" t="s">
        <v>145</v>
      </c>
      <c r="C48" s="110"/>
    </row>
    <row r="49" spans="1:4" ht="16.2" thickBot="1" x14ac:dyDescent="0.35">
      <c r="A49" s="168" t="s">
        <v>5</v>
      </c>
      <c r="B49" s="169"/>
      <c r="C49" s="21">
        <f>SUM(C44:C48)</f>
        <v>1009.9431</v>
      </c>
    </row>
    <row r="52" spans="1:4" x14ac:dyDescent="0.3">
      <c r="A52" s="166" t="s">
        <v>69</v>
      </c>
      <c r="B52" s="166"/>
      <c r="C52" s="166"/>
    </row>
    <row r="53" spans="1:4" ht="16.2" thickBot="1" x14ac:dyDescent="0.35"/>
    <row r="54" spans="1:4" ht="16.2" thickBot="1" x14ac:dyDescent="0.35">
      <c r="A54" s="13">
        <v>2</v>
      </c>
      <c r="B54" s="129" t="s">
        <v>70</v>
      </c>
      <c r="C54" s="129" t="s">
        <v>37</v>
      </c>
    </row>
    <row r="55" spans="1:4" ht="16.2" thickBot="1" x14ac:dyDescent="0.35">
      <c r="A55" s="14" t="s">
        <v>50</v>
      </c>
      <c r="B55" s="15" t="s">
        <v>51</v>
      </c>
      <c r="C55" s="21">
        <f>D24</f>
        <v>500.7408736151782</v>
      </c>
    </row>
    <row r="56" spans="1:4" ht="16.2" thickBot="1" x14ac:dyDescent="0.35">
      <c r="A56" s="14" t="s">
        <v>55</v>
      </c>
      <c r="B56" s="15" t="s">
        <v>56</v>
      </c>
      <c r="C56" s="21">
        <f>D38</f>
        <v>1086.2434760003496</v>
      </c>
    </row>
    <row r="57" spans="1:4" ht="16.2" thickBot="1" x14ac:dyDescent="0.35">
      <c r="A57" s="14" t="s">
        <v>66</v>
      </c>
      <c r="B57" s="15" t="s">
        <v>67</v>
      </c>
      <c r="C57" s="21">
        <f>C49</f>
        <v>1009.9431</v>
      </c>
    </row>
    <row r="58" spans="1:4" ht="16.2" thickBot="1" x14ac:dyDescent="0.35">
      <c r="A58" s="157" t="s">
        <v>5</v>
      </c>
      <c r="B58" s="158"/>
      <c r="C58" s="21">
        <f>SUM(C55:C57)</f>
        <v>2596.9274496155276</v>
      </c>
    </row>
    <row r="59" spans="1:4" x14ac:dyDescent="0.3">
      <c r="A59" s="2"/>
    </row>
    <row r="61" spans="1:4" x14ac:dyDescent="0.3">
      <c r="A61" s="156" t="s">
        <v>71</v>
      </c>
      <c r="B61" s="156"/>
      <c r="C61" s="156"/>
    </row>
    <row r="62" spans="1:4" ht="16.2" thickBot="1" x14ac:dyDescent="0.35"/>
    <row r="63" spans="1:4" ht="16.2" thickBot="1" x14ac:dyDescent="0.35">
      <c r="A63" s="13">
        <v>3</v>
      </c>
      <c r="B63" s="129" t="s">
        <v>72</v>
      </c>
      <c r="C63" s="129" t="s">
        <v>57</v>
      </c>
      <c r="D63" s="129" t="s">
        <v>37</v>
      </c>
    </row>
    <row r="64" spans="1:4" ht="16.2" thickBot="1" x14ac:dyDescent="0.35">
      <c r="A64" s="14" t="s">
        <v>38</v>
      </c>
      <c r="B64" s="17" t="s">
        <v>73</v>
      </c>
      <c r="C64" s="26">
        <v>4.1999999999999997E-3</v>
      </c>
      <c r="D64" s="21">
        <f>(C$14)*C64</f>
        <v>10.294232350385455</v>
      </c>
    </row>
    <row r="65" spans="1:4" ht="16.2" thickBot="1" x14ac:dyDescent="0.35">
      <c r="A65" s="14" t="s">
        <v>40</v>
      </c>
      <c r="B65" s="24" t="s">
        <v>74</v>
      </c>
      <c r="C65" s="27">
        <f>C64*C37</f>
        <v>3.3599999999999998E-4</v>
      </c>
      <c r="D65" s="21">
        <f>(C$14)*C65</f>
        <v>0.82353858803083635</v>
      </c>
    </row>
    <row r="66" spans="1:4" ht="16.2" thickBot="1" x14ac:dyDescent="0.35">
      <c r="A66" s="14" t="s">
        <v>41</v>
      </c>
      <c r="B66" s="17" t="s">
        <v>131</v>
      </c>
      <c r="C66" s="25">
        <v>3.5999999999999999E-3</v>
      </c>
      <c r="D66" s="21">
        <f>C66*C14</f>
        <v>8.823627728901819</v>
      </c>
    </row>
    <row r="67" spans="1:4" ht="16.2" thickBot="1" x14ac:dyDescent="0.35">
      <c r="A67" s="14" t="s">
        <v>42</v>
      </c>
      <c r="B67" s="17" t="s">
        <v>76</v>
      </c>
      <c r="C67" s="28">
        <v>1.9400000000000001E-2</v>
      </c>
      <c r="D67" s="21">
        <f>(C$14)*C67</f>
        <v>47.549549427970916</v>
      </c>
    </row>
    <row r="68" spans="1:4" ht="16.2" thickBot="1" x14ac:dyDescent="0.35">
      <c r="A68" s="14" t="s">
        <v>43</v>
      </c>
      <c r="B68" s="17" t="s">
        <v>77</v>
      </c>
      <c r="C68" s="25">
        <f>C67*C38</f>
        <v>7.1392000000000009E-3</v>
      </c>
      <c r="D68" s="21">
        <f>C68*C14</f>
        <v>17.498234189493299</v>
      </c>
    </row>
    <row r="69" spans="1:4" ht="16.2" thickBot="1" x14ac:dyDescent="0.35">
      <c r="A69" s="14" t="s">
        <v>45</v>
      </c>
      <c r="B69" s="17" t="s">
        <v>132</v>
      </c>
      <c r="C69" s="25">
        <v>3.6400000000000002E-2</v>
      </c>
      <c r="D69" s="21">
        <f>C69*C14</f>
        <v>89.216680370007282</v>
      </c>
    </row>
    <row r="70" spans="1:4" ht="16.2" thickBot="1" x14ac:dyDescent="0.35">
      <c r="A70" s="157" t="s">
        <v>5</v>
      </c>
      <c r="B70" s="158"/>
      <c r="C70" s="25">
        <f>SUM(C64:C69)</f>
        <v>7.1075200000000005E-2</v>
      </c>
      <c r="D70" s="21">
        <f>SUM(D64:D69)</f>
        <v>174.2058626547896</v>
      </c>
    </row>
    <row r="73" spans="1:4" x14ac:dyDescent="0.3">
      <c r="A73" s="156" t="s">
        <v>79</v>
      </c>
      <c r="B73" s="156"/>
      <c r="C73" s="156"/>
    </row>
    <row r="76" spans="1:4" x14ac:dyDescent="0.3">
      <c r="A76" s="166" t="s">
        <v>80</v>
      </c>
      <c r="B76" s="166"/>
      <c r="C76" s="166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9" t="s">
        <v>82</v>
      </c>
      <c r="C78" s="129" t="s">
        <v>57</v>
      </c>
      <c r="D78" s="129" t="s">
        <v>37</v>
      </c>
    </row>
    <row r="79" spans="1:4" ht="16.2" thickBot="1" x14ac:dyDescent="0.35">
      <c r="A79" s="14" t="s">
        <v>38</v>
      </c>
      <c r="B79" s="15" t="s">
        <v>130</v>
      </c>
      <c r="C79" s="25">
        <f>1/12/12</f>
        <v>6.9444444444444441E-3</v>
      </c>
      <c r="D79" s="21">
        <f t="shared" ref="D79:D85" si="1">(C$14)*C79</f>
        <v>17.020886822727274</v>
      </c>
    </row>
    <row r="80" spans="1:4" ht="16.2" thickBot="1" x14ac:dyDescent="0.35">
      <c r="A80" s="14" t="s">
        <v>40</v>
      </c>
      <c r="B80" s="15" t="s">
        <v>82</v>
      </c>
      <c r="C80" s="112">
        <v>0.02</v>
      </c>
      <c r="D80" s="21">
        <f t="shared" si="1"/>
        <v>49.020154049454554</v>
      </c>
    </row>
    <row r="81" spans="1:7" ht="16.2" thickBot="1" x14ac:dyDescent="0.35">
      <c r="A81" s="14" t="s">
        <v>41</v>
      </c>
      <c r="B81" s="15" t="s">
        <v>83</v>
      </c>
      <c r="C81" s="112">
        <v>1.4999999999999999E-2</v>
      </c>
      <c r="D81" s="21">
        <f t="shared" si="1"/>
        <v>36.765115537090914</v>
      </c>
    </row>
    <row r="82" spans="1:7" ht="16.2" thickBot="1" x14ac:dyDescent="0.35">
      <c r="A82" s="14" t="s">
        <v>42</v>
      </c>
      <c r="B82" s="15" t="s">
        <v>84</v>
      </c>
      <c r="C82" s="112">
        <v>0.01</v>
      </c>
      <c r="D82" s="21">
        <f t="shared" si="1"/>
        <v>24.510077024727277</v>
      </c>
    </row>
    <row r="83" spans="1:7" ht="16.2" thickBot="1" x14ac:dyDescent="0.35">
      <c r="A83" s="14" t="s">
        <v>43</v>
      </c>
      <c r="B83" s="15" t="s">
        <v>85</v>
      </c>
      <c r="C83" s="112">
        <v>0.01</v>
      </c>
      <c r="D83" s="21">
        <f t="shared" si="1"/>
        <v>24.510077024727277</v>
      </c>
    </row>
    <row r="84" spans="1:7" ht="16.2" thickBot="1" x14ac:dyDescent="0.35">
      <c r="A84" s="14" t="s">
        <v>45</v>
      </c>
      <c r="B84" s="113" t="s">
        <v>47</v>
      </c>
      <c r="C84" s="112">
        <v>0</v>
      </c>
      <c r="D84" s="21">
        <f t="shared" si="1"/>
        <v>0</v>
      </c>
    </row>
    <row r="85" spans="1:7" ht="16.2" thickBot="1" x14ac:dyDescent="0.35">
      <c r="A85" s="157" t="s">
        <v>64</v>
      </c>
      <c r="B85" s="158"/>
      <c r="C85" s="25">
        <f>SUM(C79:C84)</f>
        <v>6.1944444444444448E-2</v>
      </c>
      <c r="D85" s="21">
        <f t="shared" si="1"/>
        <v>151.82631045872731</v>
      </c>
    </row>
    <row r="86" spans="1:7" x14ac:dyDescent="0.3">
      <c r="C86" s="50">
        <f>C24+C38+C70+C85+E38</f>
        <v>0.78050204444444449</v>
      </c>
    </row>
    <row r="88" spans="1:7" x14ac:dyDescent="0.3">
      <c r="A88" s="166" t="s">
        <v>86</v>
      </c>
      <c r="B88" s="166"/>
      <c r="C88" s="166"/>
      <c r="F88" s="67"/>
      <c r="G88" s="67"/>
    </row>
    <row r="89" spans="1:7" ht="16.2" thickBot="1" x14ac:dyDescent="0.35">
      <c r="A89" s="12"/>
      <c r="F89" s="67"/>
      <c r="G89" s="67"/>
    </row>
    <row r="90" spans="1:7" ht="16.2" thickBot="1" x14ac:dyDescent="0.35">
      <c r="A90" s="13" t="s">
        <v>87</v>
      </c>
      <c r="B90" s="129" t="s">
        <v>129</v>
      </c>
      <c r="C90" s="129" t="s">
        <v>37</v>
      </c>
      <c r="F90" s="65">
        <f>C10+C11</f>
        <v>2399.2280000000001</v>
      </c>
      <c r="G90" s="67"/>
    </row>
    <row r="91" spans="1:7" ht="16.2" thickBot="1" x14ac:dyDescent="0.35">
      <c r="A91" s="14" t="s">
        <v>38</v>
      </c>
      <c r="B91" s="15" t="s">
        <v>102</v>
      </c>
      <c r="C91" s="49">
        <f>F93*0.5</f>
        <v>226.83610181818185</v>
      </c>
      <c r="F91" s="65">
        <f>F90/220</f>
        <v>10.905581818181819</v>
      </c>
      <c r="G91" s="67"/>
    </row>
    <row r="92" spans="1:7" ht="16.2" thickBot="1" x14ac:dyDescent="0.35">
      <c r="A92" s="157" t="s">
        <v>5</v>
      </c>
      <c r="B92" s="158"/>
      <c r="C92" s="49">
        <f>C91</f>
        <v>226.83610181818185</v>
      </c>
      <c r="F92" s="65">
        <f>F91*1.6</f>
        <v>17.448930909090912</v>
      </c>
      <c r="G92" s="67"/>
    </row>
    <row r="93" spans="1:7" x14ac:dyDescent="0.3">
      <c r="F93" s="65">
        <f>F92*26</f>
        <v>453.67220363636369</v>
      </c>
      <c r="G93" s="67"/>
    </row>
    <row r="94" spans="1:7" x14ac:dyDescent="0.3">
      <c r="F94" s="67"/>
      <c r="G94" s="67"/>
    </row>
    <row r="95" spans="1:7" x14ac:dyDescent="0.3">
      <c r="A95" s="166" t="s">
        <v>89</v>
      </c>
      <c r="B95" s="166"/>
      <c r="C95" s="166"/>
      <c r="F95" s="67"/>
      <c r="G95" s="67"/>
    </row>
    <row r="96" spans="1:7" ht="16.2" thickBot="1" x14ac:dyDescent="0.35">
      <c r="A96" s="12"/>
      <c r="F96" s="67"/>
    </row>
    <row r="97" spans="1:3" ht="16.2" thickBot="1" x14ac:dyDescent="0.35">
      <c r="A97" s="13">
        <v>4</v>
      </c>
      <c r="B97" s="129" t="s">
        <v>90</v>
      </c>
      <c r="C97" s="129" t="s">
        <v>37</v>
      </c>
    </row>
    <row r="98" spans="1:3" ht="16.2" thickBot="1" x14ac:dyDescent="0.35">
      <c r="A98" s="14" t="s">
        <v>81</v>
      </c>
      <c r="B98" s="15" t="s">
        <v>82</v>
      </c>
      <c r="C98" s="21">
        <f>D85</f>
        <v>151.82631045872731</v>
      </c>
    </row>
    <row r="99" spans="1:3" ht="16.2" thickBot="1" x14ac:dyDescent="0.35">
      <c r="A99" s="14" t="s">
        <v>87</v>
      </c>
      <c r="B99" s="15" t="s">
        <v>88</v>
      </c>
      <c r="C99" s="21">
        <f>C92</f>
        <v>226.83610181818185</v>
      </c>
    </row>
    <row r="100" spans="1:3" ht="16.2" thickBot="1" x14ac:dyDescent="0.35">
      <c r="A100" s="157" t="s">
        <v>5</v>
      </c>
      <c r="B100" s="158"/>
      <c r="C100" s="37">
        <f>C98+C99</f>
        <v>378.66241227690915</v>
      </c>
    </row>
    <row r="103" spans="1:3" x14ac:dyDescent="0.3">
      <c r="A103" s="156" t="s">
        <v>91</v>
      </c>
      <c r="B103" s="156"/>
      <c r="C103" s="156"/>
    </row>
    <row r="104" spans="1:3" ht="16.2" thickBot="1" x14ac:dyDescent="0.35"/>
    <row r="105" spans="1:3" ht="16.2" thickBot="1" x14ac:dyDescent="0.35">
      <c r="A105" s="13">
        <v>5</v>
      </c>
      <c r="B105" s="18" t="s">
        <v>22</v>
      </c>
      <c r="C105" s="129" t="s">
        <v>37</v>
      </c>
    </row>
    <row r="106" spans="1:3" ht="16.2" thickBot="1" x14ac:dyDescent="0.35">
      <c r="A106" s="14" t="s">
        <v>38</v>
      </c>
      <c r="B106" s="15" t="s">
        <v>92</v>
      </c>
      <c r="C106" s="110">
        <f>'Planlha de Apoio AME S Sáb'!C46</f>
        <v>103.33333333333333</v>
      </c>
    </row>
    <row r="107" spans="1:3" ht="16.2" thickBot="1" x14ac:dyDescent="0.35">
      <c r="A107" s="14" t="s">
        <v>40</v>
      </c>
      <c r="B107" s="15" t="s">
        <v>93</v>
      </c>
      <c r="C107" s="110">
        <f>'Planlha de Apoio AME S Sáb'!D34</f>
        <v>72.938749999999999</v>
      </c>
    </row>
    <row r="108" spans="1:3" ht="16.2" thickBot="1" x14ac:dyDescent="0.35">
      <c r="A108" s="14" t="s">
        <v>41</v>
      </c>
      <c r="B108" s="113" t="s">
        <v>146</v>
      </c>
      <c r="C108" s="110"/>
    </row>
    <row r="109" spans="1:3" ht="16.2" thickBot="1" x14ac:dyDescent="0.35">
      <c r="A109" s="14" t="s">
        <v>42</v>
      </c>
      <c r="B109" s="113" t="s">
        <v>146</v>
      </c>
      <c r="C109" s="110"/>
    </row>
    <row r="110" spans="1:3" ht="16.2" thickBot="1" x14ac:dyDescent="0.35">
      <c r="A110" s="157" t="s">
        <v>64</v>
      </c>
      <c r="B110" s="158"/>
      <c r="C110" s="21">
        <f>SUM(C106:C109)</f>
        <v>176.27208333333334</v>
      </c>
    </row>
    <row r="113" spans="1:4" x14ac:dyDescent="0.3">
      <c r="A113" s="156" t="s">
        <v>94</v>
      </c>
      <c r="B113" s="156"/>
      <c r="C113" s="156"/>
    </row>
    <row r="114" spans="1:4" ht="16.2" thickBot="1" x14ac:dyDescent="0.35"/>
    <row r="115" spans="1:4" ht="16.2" thickBot="1" x14ac:dyDescent="0.35">
      <c r="A115" s="13">
        <v>6</v>
      </c>
      <c r="B115" s="18" t="s">
        <v>23</v>
      </c>
      <c r="C115" s="129" t="s">
        <v>57</v>
      </c>
      <c r="D115" s="129" t="s">
        <v>37</v>
      </c>
    </row>
    <row r="116" spans="1:4" ht="16.2" thickBot="1" x14ac:dyDescent="0.35">
      <c r="A116" s="14" t="s">
        <v>38</v>
      </c>
      <c r="B116" s="41" t="s">
        <v>24</v>
      </c>
      <c r="C116" s="109">
        <v>0.1</v>
      </c>
      <c r="D116" s="43">
        <f>C116*C135</f>
        <v>577.70755103532872</v>
      </c>
    </row>
    <row r="117" spans="1:4" ht="16.2" thickBot="1" x14ac:dyDescent="0.35">
      <c r="A117" s="14" t="s">
        <v>40</v>
      </c>
      <c r="B117" s="41" t="s">
        <v>26</v>
      </c>
      <c r="C117" s="109">
        <f>C116</f>
        <v>0.1</v>
      </c>
      <c r="D117" s="43">
        <f>C117*(C135+D116)</f>
        <v>635.47830613886163</v>
      </c>
    </row>
    <row r="118" spans="1:4" ht="16.2" thickBot="1" x14ac:dyDescent="0.35">
      <c r="A118" s="14" t="s">
        <v>41</v>
      </c>
      <c r="B118" s="15" t="s">
        <v>25</v>
      </c>
      <c r="C118" s="16"/>
      <c r="D118" s="21">
        <f>(C$14+C$58+D$70+C$100+C$110)*C118</f>
        <v>0</v>
      </c>
    </row>
    <row r="119" spans="1:4" ht="16.2" thickBot="1" x14ac:dyDescent="0.35">
      <c r="A119" s="14"/>
      <c r="B119" s="41" t="s">
        <v>106</v>
      </c>
      <c r="C119" s="42">
        <f>C120+C121</f>
        <v>3.6499999999999998E-2</v>
      </c>
      <c r="D119" s="43">
        <f>C119*(C$135+D$116+D$117)</f>
        <v>255.14453991475293</v>
      </c>
    </row>
    <row r="120" spans="1:4" ht="16.2" thickBot="1" x14ac:dyDescent="0.35">
      <c r="A120" s="14"/>
      <c r="B120" s="15" t="s">
        <v>104</v>
      </c>
      <c r="C120" s="16">
        <v>0.03</v>
      </c>
      <c r="D120" s="21">
        <f>C120*(C$135+D$116+D$117)</f>
        <v>209.70784102582434</v>
      </c>
    </row>
    <row r="121" spans="1:4" ht="16.2" thickBot="1" x14ac:dyDescent="0.35">
      <c r="A121" s="14"/>
      <c r="B121" s="15" t="s">
        <v>105</v>
      </c>
      <c r="C121" s="16">
        <v>6.4999999999999997E-3</v>
      </c>
      <c r="D121" s="21">
        <f>C121*(C$135+D$116+D$117)</f>
        <v>45.436698888928603</v>
      </c>
    </row>
    <row r="122" spans="1:4" ht="16.2" thickBot="1" x14ac:dyDescent="0.35">
      <c r="A122" s="14"/>
      <c r="B122" s="41" t="s">
        <v>107</v>
      </c>
      <c r="C122" s="42">
        <v>0</v>
      </c>
      <c r="D122" s="43">
        <f>C122*(C$135+D$116+D$117)</f>
        <v>0</v>
      </c>
    </row>
    <row r="123" spans="1:4" ht="16.2" thickBot="1" x14ac:dyDescent="0.35">
      <c r="A123" s="14"/>
      <c r="B123" s="41" t="s">
        <v>108</v>
      </c>
      <c r="C123" s="42">
        <v>0.02</v>
      </c>
      <c r="D123" s="43">
        <f>C123*(C$135+D$116+D$117)</f>
        <v>139.80522735054956</v>
      </c>
    </row>
    <row r="124" spans="1:4" ht="16.2" thickBot="1" x14ac:dyDescent="0.35">
      <c r="A124" s="164" t="s">
        <v>64</v>
      </c>
      <c r="B124" s="165"/>
      <c r="C124" s="42">
        <f>C116+C117+C119+C122+C123</f>
        <v>0.25650000000000001</v>
      </c>
      <c r="D124" s="43">
        <f>D116+D117+D119+D122+D123</f>
        <v>1608.1356244394929</v>
      </c>
    </row>
    <row r="127" spans="1:4" x14ac:dyDescent="0.3">
      <c r="A127" s="156" t="s">
        <v>95</v>
      </c>
      <c r="B127" s="156"/>
      <c r="C127" s="156"/>
    </row>
    <row r="128" spans="1:4" ht="16.2" thickBot="1" x14ac:dyDescent="0.35"/>
    <row r="129" spans="1:3" ht="16.2" thickBot="1" x14ac:dyDescent="0.35">
      <c r="A129" s="13"/>
      <c r="B129" s="129" t="s">
        <v>96</v>
      </c>
      <c r="C129" s="129" t="s">
        <v>37</v>
      </c>
    </row>
    <row r="130" spans="1:3" ht="16.2" thickBot="1" x14ac:dyDescent="0.35">
      <c r="A130" s="20" t="s">
        <v>38</v>
      </c>
      <c r="B130" s="15" t="s">
        <v>35</v>
      </c>
      <c r="C130" s="40">
        <f>C14</f>
        <v>2451.0077024727275</v>
      </c>
    </row>
    <row r="131" spans="1:3" ht="16.2" thickBot="1" x14ac:dyDescent="0.35">
      <c r="A131" s="20" t="s">
        <v>40</v>
      </c>
      <c r="B131" s="15" t="s">
        <v>48</v>
      </c>
      <c r="C131" s="40">
        <f>C58</f>
        <v>2596.9274496155276</v>
      </c>
    </row>
    <row r="132" spans="1:3" ht="16.2" thickBot="1" x14ac:dyDescent="0.35">
      <c r="A132" s="20" t="s">
        <v>41</v>
      </c>
      <c r="B132" s="15" t="s">
        <v>71</v>
      </c>
      <c r="C132" s="40">
        <f>D70</f>
        <v>174.2058626547896</v>
      </c>
    </row>
    <row r="133" spans="1:3" ht="16.2" thickBot="1" x14ac:dyDescent="0.35">
      <c r="A133" s="20" t="s">
        <v>42</v>
      </c>
      <c r="B133" s="15" t="s">
        <v>79</v>
      </c>
      <c r="C133" s="40">
        <f>C100</f>
        <v>378.66241227690915</v>
      </c>
    </row>
    <row r="134" spans="1:3" ht="16.2" thickBot="1" x14ac:dyDescent="0.35">
      <c r="A134" s="20" t="s">
        <v>43</v>
      </c>
      <c r="B134" s="15" t="s">
        <v>91</v>
      </c>
      <c r="C134" s="40">
        <f>C110</f>
        <v>176.27208333333334</v>
      </c>
    </row>
    <row r="135" spans="1:3" ht="16.2" thickBot="1" x14ac:dyDescent="0.35">
      <c r="A135" s="157" t="s">
        <v>97</v>
      </c>
      <c r="B135" s="158"/>
      <c r="C135" s="40">
        <f>SUM(C130:C134)</f>
        <v>5777.0755103532874</v>
      </c>
    </row>
    <row r="136" spans="1:3" ht="16.2" thickBot="1" x14ac:dyDescent="0.35">
      <c r="A136" s="20" t="s">
        <v>45</v>
      </c>
      <c r="B136" s="15" t="s">
        <v>98</v>
      </c>
      <c r="C136" s="40">
        <f>D124</f>
        <v>1608.1356244394929</v>
      </c>
    </row>
    <row r="137" spans="1:3" x14ac:dyDescent="0.3">
      <c r="A137" s="159" t="s">
        <v>99</v>
      </c>
      <c r="B137" s="160"/>
      <c r="C137" s="46">
        <f>C135+C136</f>
        <v>7385.2111347927803</v>
      </c>
    </row>
    <row r="138" spans="1:3" x14ac:dyDescent="0.3">
      <c r="A138" s="161" t="s">
        <v>118</v>
      </c>
      <c r="B138" s="162"/>
      <c r="C138" s="48">
        <v>2</v>
      </c>
    </row>
    <row r="139" spans="1:3" ht="16.2" thickBot="1" x14ac:dyDescent="0.35">
      <c r="A139" s="163" t="s">
        <v>119</v>
      </c>
      <c r="B139" s="163"/>
      <c r="C139" s="47">
        <f>C137*C138</f>
        <v>14770.422269585561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6" sqref="D6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85" t="s">
        <v>13</v>
      </c>
      <c r="B3" s="186"/>
      <c r="C3" s="186"/>
      <c r="D3" s="186"/>
      <c r="E3" s="187"/>
    </row>
    <row r="4" spans="1:5" ht="16.2" thickBot="1" x14ac:dyDescent="0.35">
      <c r="A4" s="185" t="s">
        <v>153</v>
      </c>
      <c r="B4" s="186"/>
      <c r="C4" s="186"/>
      <c r="D4" s="186"/>
      <c r="E4" s="187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4">
        <v>5</v>
      </c>
      <c r="C6" s="1">
        <v>2</v>
      </c>
      <c r="D6" s="45">
        <v>26</v>
      </c>
      <c r="E6" s="80">
        <f t="shared" ref="E6" si="0">B6*C6*D6</f>
        <v>260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85" t="s">
        <v>17</v>
      </c>
      <c r="B8" s="186"/>
      <c r="C8" s="186"/>
      <c r="D8" s="186"/>
      <c r="E8" s="187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88" t="s">
        <v>156</v>
      </c>
      <c r="B12" s="189"/>
      <c r="C12" s="189"/>
      <c r="D12" s="190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2">
        <f>E6</f>
        <v>260</v>
      </c>
      <c r="C14" s="22">
        <f>E10</f>
        <v>110.7336</v>
      </c>
      <c r="D14" s="84">
        <f>B14-C14</f>
        <v>149.2664</v>
      </c>
      <c r="E14" s="85"/>
    </row>
    <row r="15" spans="1:5" ht="20.25" customHeight="1" thickBot="1" x14ac:dyDescent="0.35"/>
    <row r="16" spans="1:5" ht="16.2" thickBot="1" x14ac:dyDescent="0.35">
      <c r="A16" s="188" t="s">
        <v>19</v>
      </c>
      <c r="B16" s="189"/>
      <c r="C16" s="189"/>
      <c r="D16" s="190"/>
    </row>
    <row r="17" spans="1:5" ht="16.2" thickBot="1" x14ac:dyDescent="0.35">
      <c r="A17" s="188" t="str">
        <f>A4</f>
        <v>Posto Seg Sab</v>
      </c>
      <c r="B17" s="189"/>
      <c r="C17" s="189"/>
      <c r="D17" s="190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5">
        <v>26</v>
      </c>
      <c r="D19" s="80">
        <f>(B19*C19)</f>
        <v>834.86</v>
      </c>
    </row>
    <row r="20" spans="1:5" ht="16.2" thickBot="1" x14ac:dyDescent="0.35">
      <c r="A20" s="191" t="s">
        <v>117</v>
      </c>
      <c r="B20" s="193"/>
      <c r="C20" s="72">
        <v>0.18</v>
      </c>
      <c r="D20" s="92">
        <f>((B19*C19)*C20)</f>
        <v>150.2748</v>
      </c>
    </row>
    <row r="21" spans="1:5" ht="16.2" thickBot="1" x14ac:dyDescent="0.35">
      <c r="A21" s="198" t="s">
        <v>154</v>
      </c>
      <c r="B21" s="199"/>
      <c r="C21" s="199"/>
      <c r="D21" s="106">
        <f>D19-D20</f>
        <v>684.58519999999999</v>
      </c>
    </row>
    <row r="22" spans="1:5" ht="16.5" customHeight="1" x14ac:dyDescent="0.3">
      <c r="A22" s="68"/>
      <c r="B22" s="107"/>
      <c r="C22" s="69"/>
      <c r="D22" s="108"/>
    </row>
    <row r="23" spans="1:5" ht="16.2" thickBot="1" x14ac:dyDescent="0.35">
      <c r="A23" s="194" t="s">
        <v>128</v>
      </c>
      <c r="B23" s="195"/>
      <c r="C23" s="195"/>
      <c r="D23" s="196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5">
        <v>0.05</v>
      </c>
      <c r="D25" s="80">
        <f>B25-(B25*C25)</f>
        <v>161.0915</v>
      </c>
    </row>
    <row r="26" spans="1:5" ht="15.6" x14ac:dyDescent="0.3">
      <c r="A26" s="197" t="s">
        <v>120</v>
      </c>
      <c r="B26" s="197"/>
      <c r="C26" s="197"/>
      <c r="D26" s="197"/>
    </row>
    <row r="27" spans="1:5" ht="15.6" x14ac:dyDescent="0.3">
      <c r="A27" s="197" t="s">
        <v>126</v>
      </c>
      <c r="B27" s="197"/>
      <c r="C27" s="197"/>
      <c r="D27" s="197"/>
    </row>
    <row r="28" spans="1:5" ht="15.6" x14ac:dyDescent="0.3">
      <c r="A28" s="95" t="s">
        <v>2</v>
      </c>
      <c r="B28" s="95" t="s">
        <v>3</v>
      </c>
      <c r="C28" s="130" t="s">
        <v>113</v>
      </c>
      <c r="D28" s="95" t="s">
        <v>149</v>
      </c>
    </row>
    <row r="29" spans="1:5" x14ac:dyDescent="0.3">
      <c r="A29" s="96" t="s">
        <v>121</v>
      </c>
      <c r="B29" s="115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5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5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5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148</v>
      </c>
      <c r="B33" s="115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76" t="s">
        <v>5</v>
      </c>
      <c r="B34" s="177"/>
      <c r="C34" s="178"/>
      <c r="D34" s="96">
        <f>SUM(D29:D33)</f>
        <v>72.938749999999999</v>
      </c>
    </row>
    <row r="35" spans="1:4" ht="16.2" thickBot="1" x14ac:dyDescent="0.35">
      <c r="A35" s="179" t="s">
        <v>150</v>
      </c>
      <c r="B35" s="180"/>
      <c r="C35" s="180"/>
      <c r="D35" s="181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6">
        <v>65</v>
      </c>
      <c r="D37" s="64">
        <f>C37*B37</f>
        <v>260</v>
      </c>
    </row>
    <row r="38" spans="1:4" ht="16.2" thickBot="1" x14ac:dyDescent="0.35">
      <c r="A38" s="8" t="s">
        <v>31</v>
      </c>
      <c r="B38" s="9">
        <v>6</v>
      </c>
      <c r="C38" s="116">
        <v>58</v>
      </c>
      <c r="D38" s="64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16">
        <v>60</v>
      </c>
      <c r="D39" s="64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6">
        <v>12</v>
      </c>
      <c r="D40" s="64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6">
        <v>120</v>
      </c>
      <c r="D41" s="64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6">
        <v>40</v>
      </c>
      <c r="D42" s="64">
        <f t="shared" si="4"/>
        <v>80</v>
      </c>
    </row>
    <row r="43" spans="1:4" ht="16.2" thickBot="1" x14ac:dyDescent="0.35">
      <c r="A43" s="182" t="s">
        <v>32</v>
      </c>
      <c r="B43" s="183"/>
      <c r="C43" s="184"/>
      <c r="D43" s="100"/>
    </row>
    <row r="44" spans="1:4" ht="16.2" thickBot="1" x14ac:dyDescent="0.35">
      <c r="A44" s="182" t="s">
        <v>33</v>
      </c>
      <c r="B44" s="183"/>
      <c r="C44" s="184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Resumo postos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PIN Seg Sáb -01</vt:lpstr>
      <vt:lpstr>Planlha de Apoio AME S Sáb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2022-03-28T20:18:31Z</dcterms:modified>
</cp:coreProperties>
</file>