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3%" sheetId="3" r:id="rId2"/>
    <sheet name="Posto 12x36 noturno ISS 3%" sheetId="10" r:id="rId3"/>
    <sheet name="Posto 12x36 diurno ISS 4%" sheetId="28" r:id="rId4"/>
    <sheet name="Posto 12x36 noturno ISS 4%" sheetId="29" r:id="rId5"/>
    <sheet name="Planilha de Apoio - P 12 x 36" sheetId="4" r:id="rId6"/>
    <sheet name="Plan REG" sheetId="36" r:id="rId7"/>
    <sheet name="Plan REG 2" sheetId="38" r:id="rId8"/>
    <sheet name="Planilha de Apoio - REG" sheetId="37" r:id="rId9"/>
  </sheets>
  <definedNames>
    <definedName name="_xlnm.Print_Area" localSheetId="1">'Posto 12x36 diurno ISS 3%'!$A$1:$D$137</definedName>
    <definedName name="_xlnm.Print_Area" localSheetId="2">'Posto 12x36 noturno ISS 3%'!$A$1:$D$139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1" l="1"/>
  <c r="G10" i="11" s="1"/>
  <c r="C120" i="38"/>
  <c r="C118" i="38"/>
  <c r="C125" i="38" s="1"/>
  <c r="C108" i="38"/>
  <c r="C107" i="38"/>
  <c r="C80" i="38"/>
  <c r="C86" i="38" s="1"/>
  <c r="C66" i="38"/>
  <c r="C48" i="38"/>
  <c r="C46" i="38"/>
  <c r="C45" i="38"/>
  <c r="C39" i="38"/>
  <c r="C69" i="38" s="1"/>
  <c r="C25" i="38"/>
  <c r="D13" i="38"/>
  <c r="C11" i="38"/>
  <c r="F9" i="11"/>
  <c r="G9" i="11" s="1"/>
  <c r="D12" i="36"/>
  <c r="F11" i="11"/>
  <c r="G11" i="11" s="1"/>
  <c r="F23" i="11"/>
  <c r="F17" i="11"/>
  <c r="E39" i="38" l="1"/>
  <c r="C50" i="38"/>
  <c r="C58" i="38" s="1"/>
  <c r="C111" i="38"/>
  <c r="C135" i="38" s="1"/>
  <c r="C71" i="38"/>
  <c r="C87" i="38" s="1"/>
  <c r="F91" i="38"/>
  <c r="F92" i="38" s="1"/>
  <c r="F93" i="38" s="1"/>
  <c r="F94" i="38" s="1"/>
  <c r="C92" i="38" s="1"/>
  <c r="C93" i="38" s="1"/>
  <c r="C100" i="38" s="1"/>
  <c r="D10" i="38"/>
  <c r="E10" i="38" s="1"/>
  <c r="E11" i="38" s="1"/>
  <c r="C12" i="38" s="1"/>
  <c r="G12" i="11"/>
  <c r="G13" i="11" s="1"/>
  <c r="G14" i="11" s="1"/>
  <c r="E13" i="38" l="1"/>
  <c r="C13" i="38" s="1"/>
  <c r="C107" i="36"/>
  <c r="C106" i="36"/>
  <c r="C110" i="36" s="1"/>
  <c r="C134" i="36" s="1"/>
  <c r="C47" i="36"/>
  <c r="C49" i="36" s="1"/>
  <c r="C57" i="36" s="1"/>
  <c r="C45" i="36"/>
  <c r="C44" i="36"/>
  <c r="B46" i="37"/>
  <c r="C46" i="37" s="1"/>
  <c r="D42" i="37"/>
  <c r="D41" i="37"/>
  <c r="D40" i="37"/>
  <c r="D39" i="37"/>
  <c r="D38" i="37"/>
  <c r="D37" i="37"/>
  <c r="D33" i="37"/>
  <c r="C33" i="37"/>
  <c r="D32" i="37"/>
  <c r="C32" i="37"/>
  <c r="D31" i="37"/>
  <c r="C31" i="37"/>
  <c r="C30" i="37"/>
  <c r="D30" i="37" s="1"/>
  <c r="D29" i="37"/>
  <c r="D34" i="37" s="1"/>
  <c r="C29" i="37"/>
  <c r="D25" i="37"/>
  <c r="D20" i="37"/>
  <c r="D21" i="37" s="1"/>
  <c r="D19" i="37"/>
  <c r="A17" i="37"/>
  <c r="C14" i="37"/>
  <c r="E10" i="37"/>
  <c r="E6" i="37"/>
  <c r="B14" i="37" s="1"/>
  <c r="D14" i="37" s="1"/>
  <c r="C119" i="36"/>
  <c r="C117" i="36"/>
  <c r="F90" i="36"/>
  <c r="F91" i="36" s="1"/>
  <c r="F92" i="36" s="1"/>
  <c r="F93" i="36" s="1"/>
  <c r="C91" i="36" s="1"/>
  <c r="C92" i="36" s="1"/>
  <c r="C99" i="36" s="1"/>
  <c r="C85" i="36"/>
  <c r="C79" i="36"/>
  <c r="C65" i="36"/>
  <c r="C38" i="36"/>
  <c r="C68" i="36" s="1"/>
  <c r="C24" i="36"/>
  <c r="C11" i="36"/>
  <c r="D10" i="36"/>
  <c r="E10" i="36" s="1"/>
  <c r="C14" i="38" l="1"/>
  <c r="C15" i="38"/>
  <c r="E38" i="36"/>
  <c r="C124" i="36"/>
  <c r="C70" i="36"/>
  <c r="E11" i="36"/>
  <c r="E12" i="36"/>
  <c r="C12" i="36" s="1"/>
  <c r="D23" i="38" l="1"/>
  <c r="D85" i="38"/>
  <c r="D65" i="38"/>
  <c r="D84" i="38"/>
  <c r="D70" i="38"/>
  <c r="D83" i="38"/>
  <c r="D24" i="38"/>
  <c r="D82" i="38"/>
  <c r="C131" i="38"/>
  <c r="D81" i="38"/>
  <c r="D68" i="38"/>
  <c r="D25" i="38"/>
  <c r="D80" i="38"/>
  <c r="D67" i="38"/>
  <c r="D86" i="38"/>
  <c r="C99" i="38" s="1"/>
  <c r="C101" i="38" s="1"/>
  <c r="C134" i="38" s="1"/>
  <c r="D66" i="38"/>
  <c r="D69" i="38"/>
  <c r="C86" i="36"/>
  <c r="C13" i="36"/>
  <c r="C14" i="36" s="1"/>
  <c r="D35" i="38" l="1"/>
  <c r="D34" i="38"/>
  <c r="D33" i="38"/>
  <c r="D39" i="38"/>
  <c r="C57" i="38" s="1"/>
  <c r="D32" i="38"/>
  <c r="D31" i="38"/>
  <c r="C56" i="38"/>
  <c r="D38" i="38"/>
  <c r="D37" i="38"/>
  <c r="D36" i="38"/>
  <c r="D71" i="38"/>
  <c r="C133" i="38" s="1"/>
  <c r="D85" i="36"/>
  <c r="C98" i="36" s="1"/>
  <c r="C100" i="36" s="1"/>
  <c r="C133" i="36" s="1"/>
  <c r="D65" i="36"/>
  <c r="D23" i="36"/>
  <c r="D84" i="36"/>
  <c r="D64" i="36"/>
  <c r="D22" i="36"/>
  <c r="D83" i="36"/>
  <c r="D69" i="36"/>
  <c r="D82" i="36"/>
  <c r="C130" i="36"/>
  <c r="D81" i="36"/>
  <c r="D80" i="36"/>
  <c r="D67" i="36"/>
  <c r="D79" i="36"/>
  <c r="D66" i="36"/>
  <c r="D24" i="36"/>
  <c r="D68" i="36"/>
  <c r="C59" i="38" l="1"/>
  <c r="D35" i="36"/>
  <c r="D34" i="36"/>
  <c r="D33" i="36"/>
  <c r="D32" i="36"/>
  <c r="D38" i="36"/>
  <c r="C56" i="36" s="1"/>
  <c r="D31" i="36"/>
  <c r="C55" i="36"/>
  <c r="C58" i="36" s="1"/>
  <c r="D37" i="36"/>
  <c r="D30" i="36"/>
  <c r="D36" i="36"/>
  <c r="D70" i="36"/>
  <c r="C132" i="36" s="1"/>
  <c r="C132" i="38" l="1"/>
  <c r="C136" i="38" s="1"/>
  <c r="D119" i="38"/>
  <c r="C131" i="36"/>
  <c r="C135" i="36" s="1"/>
  <c r="D118" i="36"/>
  <c r="D117" i="38" l="1"/>
  <c r="D116" i="36"/>
  <c r="D118" i="38" l="1"/>
  <c r="D120" i="38" s="1"/>
  <c r="D117" i="36"/>
  <c r="D120" i="36" s="1"/>
  <c r="D124" i="38" l="1"/>
  <c r="D122" i="38"/>
  <c r="D123" i="38"/>
  <c r="D121" i="38"/>
  <c r="D119" i="36"/>
  <c r="D123" i="36"/>
  <c r="D122" i="36"/>
  <c r="D121" i="36"/>
  <c r="D125" i="38" l="1"/>
  <c r="C137" i="38" s="1"/>
  <c r="C138" i="38" s="1"/>
  <c r="C140" i="38" s="1"/>
  <c r="D124" i="36"/>
  <c r="C136" i="36" s="1"/>
  <c r="C137" i="36" s="1"/>
  <c r="C139" i="36" s="1"/>
  <c r="G23" i="11" l="1"/>
  <c r="G24" i="11" s="1"/>
  <c r="G25" i="11" s="1"/>
  <c r="G26" i="11" s="1"/>
  <c r="C119" i="29" l="1"/>
  <c r="C116" i="29"/>
  <c r="C117" i="29" s="1"/>
  <c r="C110" i="29"/>
  <c r="C134" i="29" s="1"/>
  <c r="C107" i="29"/>
  <c r="C106" i="29"/>
  <c r="E93" i="29"/>
  <c r="E94" i="29" s="1"/>
  <c r="E95" i="29" s="1"/>
  <c r="C91" i="29" s="1"/>
  <c r="C92" i="29" s="1"/>
  <c r="C99" i="29" s="1"/>
  <c r="E90" i="29"/>
  <c r="C84" i="29"/>
  <c r="C83" i="29"/>
  <c r="C82" i="29"/>
  <c r="C81" i="29"/>
  <c r="C80" i="29"/>
  <c r="C79" i="29"/>
  <c r="C85" i="29" s="1"/>
  <c r="C69" i="29"/>
  <c r="C68" i="29"/>
  <c r="C67" i="29"/>
  <c r="C66" i="29"/>
  <c r="C65" i="29"/>
  <c r="C64" i="29"/>
  <c r="C70" i="29" s="1"/>
  <c r="C49" i="29"/>
  <c r="C57" i="29" s="1"/>
  <c r="C47" i="29"/>
  <c r="C45" i="29"/>
  <c r="C44" i="29"/>
  <c r="C37" i="29"/>
  <c r="C36" i="29"/>
  <c r="C35" i="29"/>
  <c r="C34" i="29"/>
  <c r="C33" i="29"/>
  <c r="C32" i="29"/>
  <c r="C31" i="29"/>
  <c r="C30" i="29"/>
  <c r="C38" i="29" s="1"/>
  <c r="C23" i="29"/>
  <c r="C22" i="29"/>
  <c r="C24" i="29" s="1"/>
  <c r="D12" i="29"/>
  <c r="C11" i="29"/>
  <c r="D10" i="29"/>
  <c r="E10" i="29" s="1"/>
  <c r="E11" i="29" s="1"/>
  <c r="C122" i="28"/>
  <c r="C117" i="28"/>
  <c r="C115" i="28"/>
  <c r="C105" i="28"/>
  <c r="C108" i="28" s="1"/>
  <c r="C132" i="28" s="1"/>
  <c r="C104" i="28"/>
  <c r="C77" i="28"/>
  <c r="C83" i="28" s="1"/>
  <c r="C63" i="28"/>
  <c r="C45" i="28"/>
  <c r="C47" i="28" s="1"/>
  <c r="C55" i="28" s="1"/>
  <c r="C43" i="28"/>
  <c r="C42" i="28"/>
  <c r="E36" i="28"/>
  <c r="C36" i="28"/>
  <c r="C66" i="28" s="1"/>
  <c r="C22" i="28"/>
  <c r="C11" i="28"/>
  <c r="C12" i="28" s="1"/>
  <c r="C124" i="29" l="1"/>
  <c r="E12" i="29"/>
  <c r="C13" i="29" s="1"/>
  <c r="C12" i="29"/>
  <c r="C14" i="29" s="1"/>
  <c r="D20" i="28"/>
  <c r="D82" i="28"/>
  <c r="D62" i="28"/>
  <c r="D81" i="28"/>
  <c r="D67" i="28"/>
  <c r="D80" i="28"/>
  <c r="D79" i="28"/>
  <c r="C128" i="28"/>
  <c r="D78" i="28"/>
  <c r="D65" i="28"/>
  <c r="D22" i="28"/>
  <c r="D77" i="28"/>
  <c r="D64" i="28"/>
  <c r="D83" i="28"/>
  <c r="C96" i="28" s="1"/>
  <c r="D63" i="28"/>
  <c r="D21" i="28"/>
  <c r="C84" i="28"/>
  <c r="C68" i="28"/>
  <c r="D66" i="28"/>
  <c r="F88" i="28"/>
  <c r="F89" i="28" s="1"/>
  <c r="F90" i="28" s="1"/>
  <c r="F91" i="28" s="1"/>
  <c r="C89" i="28" s="1"/>
  <c r="C90" i="28" s="1"/>
  <c r="C97" i="28" s="1"/>
  <c r="D84" i="29" l="1"/>
  <c r="D80" i="29"/>
  <c r="D68" i="29"/>
  <c r="D64" i="29"/>
  <c r="D22" i="29"/>
  <c r="D83" i="29"/>
  <c r="D79" i="29"/>
  <c r="D67" i="29"/>
  <c r="C130" i="29"/>
  <c r="D82" i="29"/>
  <c r="D66" i="29"/>
  <c r="D24" i="29"/>
  <c r="D85" i="29"/>
  <c r="C98" i="29" s="1"/>
  <c r="C100" i="29" s="1"/>
  <c r="C133" i="29" s="1"/>
  <c r="D81" i="29"/>
  <c r="D69" i="29"/>
  <c r="D65" i="29"/>
  <c r="D23" i="29"/>
  <c r="C98" i="28"/>
  <c r="C131" i="28" s="1"/>
  <c r="D32" i="28"/>
  <c r="D31" i="28"/>
  <c r="D30" i="28"/>
  <c r="D36" i="28"/>
  <c r="C54" i="28" s="1"/>
  <c r="D29" i="28"/>
  <c r="D28" i="28"/>
  <c r="C53" i="28"/>
  <c r="D35" i="28"/>
  <c r="D34" i="28"/>
  <c r="D33" i="28"/>
  <c r="D68" i="28"/>
  <c r="C130" i="28" s="1"/>
  <c r="C107" i="10"/>
  <c r="C106" i="10"/>
  <c r="C49" i="10"/>
  <c r="C47" i="3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D20" i="4"/>
  <c r="D19" i="4"/>
  <c r="C14" i="4"/>
  <c r="E10" i="4"/>
  <c r="E6" i="4"/>
  <c r="B14" i="4" s="1"/>
  <c r="D35" i="29" l="1"/>
  <c r="D31" i="29"/>
  <c r="D38" i="29"/>
  <c r="C56" i="29" s="1"/>
  <c r="D34" i="29"/>
  <c r="D30" i="29"/>
  <c r="D37" i="29"/>
  <c r="D33" i="29"/>
  <c r="C55" i="29"/>
  <c r="C58" i="29" s="1"/>
  <c r="D36" i="29"/>
  <c r="D32" i="29"/>
  <c r="D70" i="29"/>
  <c r="C132" i="29" s="1"/>
  <c r="C56" i="28"/>
  <c r="D34" i="4"/>
  <c r="C105" i="3" s="1"/>
  <c r="D14" i="4"/>
  <c r="C42" i="3" s="1"/>
  <c r="D21" i="4"/>
  <c r="C43" i="3" s="1"/>
  <c r="B46" i="4"/>
  <c r="C46" i="4" s="1"/>
  <c r="C131" i="29" l="1"/>
  <c r="C135" i="29" s="1"/>
  <c r="D118" i="29"/>
  <c r="C129" i="28"/>
  <c r="C133" i="28" s="1"/>
  <c r="D116" i="28"/>
  <c r="C104" i="3"/>
  <c r="C116" i="10"/>
  <c r="D12" i="10"/>
  <c r="D123" i="29" l="1"/>
  <c r="D122" i="29"/>
  <c r="D121" i="29"/>
  <c r="D116" i="29"/>
  <c r="D117" i="29"/>
  <c r="D119" i="29" s="1"/>
  <c r="D114" i="28"/>
  <c r="C47" i="10"/>
  <c r="D124" i="29" l="1"/>
  <c r="C136" i="29" s="1"/>
  <c r="C137" i="29" s="1"/>
  <c r="C139" i="29" s="1"/>
  <c r="D120" i="29"/>
  <c r="D120" i="28"/>
  <c r="D121" i="28"/>
  <c r="D115" i="28"/>
  <c r="D117" i="28" s="1"/>
  <c r="D118" i="28"/>
  <c r="D119" i="28"/>
  <c r="C45" i="10"/>
  <c r="C44" i="10"/>
  <c r="D122" i="28" l="1"/>
  <c r="C134" i="28" s="1"/>
  <c r="C135" i="28" s="1"/>
  <c r="C137" i="28" s="1"/>
  <c r="C63" i="3"/>
  <c r="C77" i="3"/>
  <c r="C64" i="10" l="1"/>
  <c r="C66" i="10"/>
  <c r="C67" i="10"/>
  <c r="C69" i="10"/>
  <c r="C84" i="10" l="1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C117" i="10" l="1"/>
  <c r="C85" i="10"/>
  <c r="C119" i="10"/>
  <c r="C38" i="10"/>
  <c r="C11" i="10"/>
  <c r="E90" i="10" l="1"/>
  <c r="E93" i="10" s="1"/>
  <c r="E94" i="10" s="1"/>
  <c r="E95" i="10" s="1"/>
  <c r="D10" i="10"/>
  <c r="E10" i="10" s="1"/>
  <c r="E11" i="10" s="1"/>
  <c r="C124" i="10"/>
  <c r="C92" i="10" l="1"/>
  <c r="C91" i="10"/>
  <c r="E12" i="10"/>
  <c r="C13" i="10" s="1"/>
  <c r="C12" i="10"/>
  <c r="C14" i="10"/>
  <c r="D66" i="10" s="1"/>
  <c r="C11" i="3"/>
  <c r="F88" i="3" s="1"/>
  <c r="F89" i="3" s="1"/>
  <c r="F90" i="3" s="1"/>
  <c r="F91" i="3" s="1"/>
  <c r="C89" i="3" l="1"/>
  <c r="C90" i="3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108" i="3" l="1"/>
  <c r="C132" i="3" s="1"/>
  <c r="C110" i="10" l="1"/>
  <c r="C134" i="10" s="1"/>
  <c r="C117" i="3"/>
  <c r="C122" i="3" s="1"/>
  <c r="C97" i="3"/>
  <c r="C65" i="10"/>
  <c r="C36" i="3"/>
  <c r="C66" i="3" s="1"/>
  <c r="C68" i="3" l="1"/>
  <c r="C68" i="10"/>
  <c r="D68" i="10" s="1"/>
  <c r="D65" i="10"/>
  <c r="D70" i="10" l="1"/>
  <c r="C132" i="10" s="1"/>
  <c r="C70" i="10"/>
  <c r="C12" i="3"/>
  <c r="D77" i="3" s="1"/>
  <c r="D64" i="3" l="1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68" i="3" l="1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G17" i="11" l="1"/>
  <c r="G18" i="11" s="1"/>
  <c r="G19" i="11" s="1"/>
  <c r="G20" i="11" s="1"/>
  <c r="G29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<sst xmlns="http://schemas.openxmlformats.org/spreadsheetml/2006/main" count="1194" uniqueCount="173">
  <si>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</si>
  <si>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</si>
  <si>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</si>
  <si>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</si>
  <si>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</si>
  <si>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</si>
  <si>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</si>
  <si>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</si>
  <si>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</si>
  <si>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</si>
  <si>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</si>
  <si>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</si>
  <si>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</si>
  <si>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</si>
  <si>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</si>
  <si>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</si>
  <si>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</si>
  <si>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</si>
  <si>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</si>
  <si>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</si>
  <si>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</si>
  <si>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</si>
  <si>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</si>
  <si>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</si>
  <si>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</si>
  <si>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</si>
  <si>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</si>
  <si>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</si>
  <si>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</si>
  <si>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</si>
  <si>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</si>
  <si>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</si>
  <si>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</si>
  <si>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</si>
  <si>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</si>
  <si>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</si>
  <si>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</si>
  <si>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</si>
  <si>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</si>
  <si>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</si>
  <si>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</si>
  <si>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</si>
  <si>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</si>
  <si>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</si>
  <si>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</si>
  <si>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</si>
  <si>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</si>
  <si>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</si>
  <si>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</si>
  <si>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</si>
  <si>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</si>
  <si>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</si>
  <si>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</si>
  <si>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</si>
  <si>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</si>
  <si>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</si>
  <si>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</si>
  <si>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</si>
  <si>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</si>
  <si>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</si>
  <si>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</si>
  <si>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</si>
  <si>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</si>
  <si>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</si>
  <si>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</si>
  <si>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</si>
  <si>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</si>
  <si>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</si>
  <si>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</si>
  <si>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</si>
  <si>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</si>
  <si>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</si>
  <si>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</si>
  <si>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</si>
  <si>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</si>
  <si>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</si>
  <si>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</si>
  <si>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</si>
  <si>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</si>
  <si>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</si>
  <si>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</si>
  <si>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</si>
  <si>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</si>
  <si>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</si>
  <si>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</si>
  <si>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</si>
  <si>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</si>
  <si>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</si>
  <si>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</si>
  <si>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</si>
  <si>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</si>
  <si>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</si>
  <si>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</si>
  <si>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</si>
  <si>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</si>
  <si>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</si>
  <si>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</si>
  <si>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</si>
  <si>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</si>
  <si>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</si>
  <si>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</si>
  <si>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</si>
  <si>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</si>
  <si>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</si>
  <si>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</si>
  <si>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</si>
  <si>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</si>
  <si>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</si>
  <si>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</si>
  <si>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</si>
  <si>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</si>
  <si>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</si>
  <si>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</si>
  <si>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</si>
  <si>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</si>
  <si>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</si>
  <si>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</si>
  <si>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</si>
  <si>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</si>
  <si>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</si>
  <si>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</si>
  <si>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</si>
  <si>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</si>
  <si>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</si>
  <si>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</si>
  <si>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</si>
  <si>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</si>
  <si>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</si>
  <si>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</si>
  <si>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</si>
  <si>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</si>
  <si>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</si>
  <si>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</si>
  <si>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</si>
  <si>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</si>
  <si>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</si>
  <si>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</si>
  <si>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</si>
  <si>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</si>
  <si>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</si>
  <si>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</si>
  <si>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</si>
  <si>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</si>
  <si>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</si>
  <si>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</si>
  <si>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</si>
  <si>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</si>
  <si>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</si>
  <si>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</si>
  <si>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</si>
  <si>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</si>
  <si>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</si>
  <si>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Custo Efetivo do Vale Alimentação</t>
  </si>
  <si>
    <t>CUSTO EFETIVO DO VALE TRANSPORTE - 12x36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</si>
  <si>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</si>
  <si>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</si>
  <si>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</si>
  <si>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</si>
  <si>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</si>
  <si>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</si>
  <si>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</si>
  <si>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VIGILANTE DIURNO - POSTO - 16 Horas Seg à Sexta e 11 horas Sábados</t>
  </si>
  <si>
    <t>Hora Extra</t>
  </si>
  <si>
    <t>DSR Sobre Horas Extras</t>
  </si>
  <si>
    <t>Férias * (Incluso no submódulo 2.1)</t>
  </si>
  <si>
    <t>Posto Seg Sab</t>
  </si>
  <si>
    <t>CUSTO EFETIVO DO VALE TRANSPORTE - SEGUNDA À SÁBADO</t>
  </si>
  <si>
    <t>Valor Total Mensal (Registro, Santos e Itapetininga)</t>
  </si>
  <si>
    <t>REG (REGISTRO) Rua Teitikoki, s/n°  Registro/SP (ISS 4%)</t>
  </si>
  <si>
    <t>SAN (SANTOS) Avenida Conselheiro Nébias, 309 - Santos/SP (ISS 3%)</t>
  </si>
  <si>
    <t>IPE (ITAPETININGA) Rua Dom Joaquim, 495 Centro  ltapetininga/SP (ISS 3%)</t>
  </si>
  <si>
    <t>Segunda à Sexta das 8h às 15h15 e Sábado das 8h às 13h</t>
  </si>
  <si>
    <t>Segunda à Sexta das 15h15 às 22h30 e Sábado das 8h às 13h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</si>
</sst>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5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NumberFormat="1" applyFont="1"/>
    <xf numFmtId="0" fontId="29" fillId="0" borderId="0" xfId="0" applyFont="1"/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2" fillId="0" borderId="0" xfId="0" applyFont="1"/>
    <xf numFmtId="44" fontId="22" fillId="0" borderId="0" xfId="53" applyFont="1"/>
    <xf numFmtId="43" fontId="22" fillId="0" borderId="0" xfId="54" applyFont="1"/>
    <xf numFmtId="9" fontId="3" fillId="0" borderId="12" xfId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2" fontId="3" fillId="42" borderId="0" xfId="0" applyNumberFormat="1" applyFont="1" applyFill="1" applyBorder="1" applyAlignment="1">
      <alignment horizontal="center" vertical="center"/>
    </xf>
    <xf numFmtId="164" fontId="3" fillId="42" borderId="0" xfId="0" applyNumberFormat="1" applyFont="1" applyFill="1" applyBorder="1" applyAlignment="1">
      <alignment horizontal="center" vertical="center"/>
    </xf>
    <xf numFmtId="43" fontId="22" fillId="0" borderId="0" xfId="54" applyNumberFormat="1" applyFont="1"/>
    <xf numFmtId="0" fontId="0" fillId="41" borderId="0" xfId="0" applyFill="1" applyAlignment="1" applyProtection="1">
      <protection locked="0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26" fillId="39" borderId="18" xfId="0" applyFont="1" applyFill="1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43" fontId="29" fillId="0" borderId="0" xfId="54" applyFont="1"/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6"/>
  <sheetViews>
    <sheetView tabSelected="1" topLeftCell="A25" workbookViewId="0">
      <selection activeCell="B33" sqref="B33:G33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58" t="s">
        <v>154</v>
      </c>
      <c r="C2" s="158"/>
      <c r="D2" s="159"/>
      <c r="E2" s="159"/>
      <c r="F2" s="159"/>
      <c r="G2" s="159"/>
    </row>
    <row r="3" spans="2:8" ht="28.5" customHeight="1" x14ac:dyDescent="0.3">
      <c r="B3" s="158" t="s">
        <v>155</v>
      </c>
      <c r="C3" s="158"/>
      <c r="D3" s="159"/>
      <c r="E3" s="159"/>
      <c r="F3" s="159"/>
      <c r="G3" s="159"/>
    </row>
    <row r="4" spans="2:8" ht="28.5" customHeight="1" x14ac:dyDescent="0.3">
      <c r="B4" s="158" t="s">
        <v>156</v>
      </c>
      <c r="C4" s="158"/>
      <c r="D4" s="159"/>
      <c r="E4" s="159"/>
      <c r="F4" s="159"/>
      <c r="G4" s="159"/>
    </row>
    <row r="5" spans="2:8" ht="15" thickBot="1" x14ac:dyDescent="0.35"/>
    <row r="6" spans="2:8" ht="15" thickBot="1" x14ac:dyDescent="0.35">
      <c r="B6" s="150" t="s">
        <v>132</v>
      </c>
      <c r="C6" s="151"/>
      <c r="D6" s="151"/>
      <c r="E6" s="151"/>
      <c r="F6" s="151"/>
      <c r="G6" s="152"/>
      <c r="H6" s="55"/>
    </row>
    <row r="7" spans="2:8" ht="15" thickBot="1" x14ac:dyDescent="0.35">
      <c r="B7" s="150"/>
      <c r="C7" s="151"/>
      <c r="D7" s="151"/>
      <c r="E7" s="151"/>
      <c r="F7" s="151"/>
      <c r="G7" s="152"/>
      <c r="H7" s="55"/>
    </row>
    <row r="8" spans="2:8" ht="21" thickBot="1" x14ac:dyDescent="0.35">
      <c r="B8" s="138" t="s">
        <v>133</v>
      </c>
      <c r="C8" s="140"/>
      <c r="D8" s="124" t="s">
        <v>134</v>
      </c>
      <c r="E8" s="124" t="s">
        <v>135</v>
      </c>
      <c r="F8" s="124" t="s">
        <v>136</v>
      </c>
      <c r="G8" s="124" t="s">
        <v>137</v>
      </c>
      <c r="H8" s="55"/>
    </row>
    <row r="9" spans="2:8" ht="31.2" thickBot="1" x14ac:dyDescent="0.35">
      <c r="B9" s="144">
        <v>1</v>
      </c>
      <c r="C9" s="156" t="s">
        <v>168</v>
      </c>
      <c r="D9" s="126" t="s">
        <v>171</v>
      </c>
      <c r="E9" s="57">
        <v>1</v>
      </c>
      <c r="F9" s="61">
        <f>'Plan REG'!C139</f>
        <v>8369.1404050722595</v>
      </c>
      <c r="G9" s="62">
        <f>E9*F9</f>
        <v>8369.1404050722595</v>
      </c>
      <c r="H9" s="55"/>
    </row>
    <row r="10" spans="2:8" ht="31.2" thickBot="1" x14ac:dyDescent="0.35">
      <c r="B10" s="145"/>
      <c r="C10" s="157"/>
      <c r="D10" s="126" t="s">
        <v>172</v>
      </c>
      <c r="E10" s="57">
        <v>1</v>
      </c>
      <c r="F10" s="61">
        <f>'Plan REG 2'!C140</f>
        <v>8429.8422601088332</v>
      </c>
      <c r="G10" s="62">
        <f t="shared" ref="G10:G11" si="0">E10*F10</f>
        <v>8429.8422601088332</v>
      </c>
      <c r="H10" s="55"/>
    </row>
    <row r="11" spans="2:8" ht="21" thickBot="1" x14ac:dyDescent="0.35">
      <c r="B11" s="145"/>
      <c r="C11" s="157"/>
      <c r="D11" s="126" t="s">
        <v>138</v>
      </c>
      <c r="E11" s="57">
        <v>1</v>
      </c>
      <c r="F11" s="61">
        <f>'Posto 12x36 diurno ISS 4%'!C137+'Posto 12x36 noturno ISS 4%'!C139</f>
        <v>29090.888776434309</v>
      </c>
      <c r="G11" s="62">
        <f t="shared" si="0"/>
        <v>29090.888776434309</v>
      </c>
      <c r="H11" s="55"/>
    </row>
    <row r="12" spans="2:8" ht="15" thickBot="1" x14ac:dyDescent="0.35">
      <c r="B12" s="145"/>
      <c r="C12" s="138" t="s">
        <v>139</v>
      </c>
      <c r="D12" s="139"/>
      <c r="E12" s="139"/>
      <c r="F12" s="140"/>
      <c r="G12" s="63">
        <f>SUM(G9:G11)</f>
        <v>45889.871441615403</v>
      </c>
      <c r="H12" s="55"/>
    </row>
    <row r="13" spans="2:8" ht="15" thickBot="1" x14ac:dyDescent="0.35">
      <c r="B13" s="145"/>
      <c r="C13" s="147" t="s">
        <v>141</v>
      </c>
      <c r="D13" s="149"/>
      <c r="E13" s="149"/>
      <c r="F13" s="64">
        <v>0.1</v>
      </c>
      <c r="G13" s="65">
        <f>F13*G12</f>
        <v>4588.9871441615405</v>
      </c>
      <c r="H13" s="55"/>
    </row>
    <row r="14" spans="2:8" ht="15" thickBot="1" x14ac:dyDescent="0.35">
      <c r="B14" s="146"/>
      <c r="C14" s="141" t="s">
        <v>140</v>
      </c>
      <c r="D14" s="142"/>
      <c r="E14" s="142"/>
      <c r="F14" s="143"/>
      <c r="G14" s="65">
        <f>G13+G12</f>
        <v>50478.858585776943</v>
      </c>
      <c r="H14" s="55"/>
    </row>
    <row r="15" spans="2:8" ht="15" thickBot="1" x14ac:dyDescent="0.35">
      <c r="B15" s="58"/>
      <c r="C15" s="59"/>
      <c r="D15" s="59"/>
      <c r="E15" s="59"/>
      <c r="F15" s="59"/>
      <c r="G15" s="60"/>
      <c r="H15" s="55"/>
    </row>
    <row r="16" spans="2:8" ht="21" thickBot="1" x14ac:dyDescent="0.35">
      <c r="B16" s="138" t="s">
        <v>133</v>
      </c>
      <c r="C16" s="140"/>
      <c r="D16" s="114" t="s">
        <v>134</v>
      </c>
      <c r="E16" s="114" t="s">
        <v>135</v>
      </c>
      <c r="F16" s="114" t="s">
        <v>136</v>
      </c>
      <c r="G16" s="114" t="s">
        <v>137</v>
      </c>
      <c r="H16" s="55"/>
    </row>
    <row r="17" spans="2:8" ht="31.2" customHeight="1" thickBot="1" x14ac:dyDescent="0.35">
      <c r="B17" s="144">
        <v>2</v>
      </c>
      <c r="C17" s="119" t="s">
        <v>169</v>
      </c>
      <c r="D17" s="56" t="s">
        <v>138</v>
      </c>
      <c r="E17" s="57">
        <v>2</v>
      </c>
      <c r="F17" s="61">
        <f>'Posto 12x36 diurno ISS 3%'!C137+'Posto 12x36 noturno ISS 3%'!C139</f>
        <v>28820.652930856653</v>
      </c>
      <c r="G17" s="62">
        <f>E17*F17</f>
        <v>57641.305861713307</v>
      </c>
      <c r="H17" s="55"/>
    </row>
    <row r="18" spans="2:8" ht="15" thickBot="1" x14ac:dyDescent="0.35">
      <c r="B18" s="145"/>
      <c r="C18" s="138" t="s">
        <v>139</v>
      </c>
      <c r="D18" s="139"/>
      <c r="E18" s="139"/>
      <c r="F18" s="140"/>
      <c r="G18" s="63">
        <f>SUM(G17:G17)</f>
        <v>57641.305861713307</v>
      </c>
      <c r="H18" s="55"/>
    </row>
    <row r="19" spans="2:8" ht="15" thickBot="1" x14ac:dyDescent="0.35">
      <c r="B19" s="145"/>
      <c r="C19" s="147" t="s">
        <v>141</v>
      </c>
      <c r="D19" s="148"/>
      <c r="E19" s="148"/>
      <c r="F19" s="64">
        <v>0.1</v>
      </c>
      <c r="G19" s="65">
        <f>F19*G18</f>
        <v>5764.1305861713308</v>
      </c>
      <c r="H19" s="55"/>
    </row>
    <row r="20" spans="2:8" ht="15" thickBot="1" x14ac:dyDescent="0.35">
      <c r="B20" s="146"/>
      <c r="C20" s="141" t="s">
        <v>140</v>
      </c>
      <c r="D20" s="142"/>
      <c r="E20" s="142"/>
      <c r="F20" s="143"/>
      <c r="G20" s="65">
        <f>G19+G18</f>
        <v>63405.43644788464</v>
      </c>
      <c r="H20" s="55"/>
    </row>
    <row r="21" spans="2:8" ht="15" thickBot="1" x14ac:dyDescent="0.35">
      <c r="B21" s="116"/>
      <c r="C21" s="117"/>
      <c r="D21" s="117"/>
      <c r="E21" s="117"/>
      <c r="F21" s="117"/>
      <c r="G21" s="118"/>
      <c r="H21" s="55"/>
    </row>
    <row r="22" spans="2:8" ht="21" thickBot="1" x14ac:dyDescent="0.35">
      <c r="B22" s="138" t="s">
        <v>133</v>
      </c>
      <c r="C22" s="140"/>
      <c r="D22" s="121" t="s">
        <v>134</v>
      </c>
      <c r="E22" s="121" t="s">
        <v>135</v>
      </c>
      <c r="F22" s="121" t="s">
        <v>136</v>
      </c>
      <c r="G22" s="121" t="s">
        <v>137</v>
      </c>
      <c r="H22" s="55"/>
    </row>
    <row r="23" spans="2:8" ht="31.2" thickBot="1" x14ac:dyDescent="0.35">
      <c r="B23" s="144">
        <v>3</v>
      </c>
      <c r="C23" s="119" t="s">
        <v>170</v>
      </c>
      <c r="D23" s="56" t="s">
        <v>138</v>
      </c>
      <c r="E23" s="57">
        <v>1</v>
      </c>
      <c r="F23" s="61">
        <f>'Posto 12x36 diurno ISS 3%'!C137+'Posto 12x36 noturno ISS 3%'!C139</f>
        <v>28820.652930856653</v>
      </c>
      <c r="G23" s="62">
        <f>E23*F23</f>
        <v>28820.652930856653</v>
      </c>
      <c r="H23" s="55"/>
    </row>
    <row r="24" spans="2:8" ht="15" thickBot="1" x14ac:dyDescent="0.35">
      <c r="B24" s="145"/>
      <c r="C24" s="138" t="s">
        <v>139</v>
      </c>
      <c r="D24" s="139"/>
      <c r="E24" s="139"/>
      <c r="F24" s="140"/>
      <c r="G24" s="63">
        <f>SUM(G23:G23)</f>
        <v>28820.652930856653</v>
      </c>
      <c r="H24" s="55"/>
    </row>
    <row r="25" spans="2:8" ht="15" thickBot="1" x14ac:dyDescent="0.35">
      <c r="B25" s="145"/>
      <c r="C25" s="147" t="s">
        <v>141</v>
      </c>
      <c r="D25" s="149"/>
      <c r="E25" s="149"/>
      <c r="F25" s="64">
        <v>0.1</v>
      </c>
      <c r="G25" s="65">
        <f>F25*G24</f>
        <v>2882.0652930856654</v>
      </c>
      <c r="H25" s="55"/>
    </row>
    <row r="26" spans="2:8" ht="15" thickBot="1" x14ac:dyDescent="0.35">
      <c r="B26" s="146"/>
      <c r="C26" s="141" t="s">
        <v>140</v>
      </c>
      <c r="D26" s="142"/>
      <c r="E26" s="142"/>
      <c r="F26" s="143"/>
      <c r="G26" s="65">
        <f>G25+G24</f>
        <v>31702.71822394232</v>
      </c>
      <c r="H26" s="55"/>
    </row>
    <row r="27" spans="2:8" x14ac:dyDescent="0.3">
      <c r="B27" s="116"/>
      <c r="C27" s="117"/>
      <c r="D27" s="117"/>
      <c r="E27" s="117"/>
      <c r="F27" s="117"/>
      <c r="G27" s="118"/>
      <c r="H27" s="55"/>
    </row>
    <row r="28" spans="2:8" ht="15" thickBot="1" x14ac:dyDescent="0.35"/>
    <row r="29" spans="2:8" ht="15.6" thickTop="1" thickBot="1" x14ac:dyDescent="0.35">
      <c r="B29" s="153" t="s">
        <v>167</v>
      </c>
      <c r="C29" s="154"/>
      <c r="D29" s="154"/>
      <c r="E29" s="154"/>
      <c r="F29" s="155"/>
      <c r="G29" s="73">
        <f>G14+G20+G26</f>
        <v>145587.01325760392</v>
      </c>
    </row>
    <row r="30" spans="2:8" ht="15" thickTop="1" x14ac:dyDescent="0.3"/>
    <row r="33" spans="2:7" x14ac:dyDescent="0.3">
      <c r="B33" s="137" t="s">
        <v>157</v>
      </c>
      <c r="C33" s="137"/>
      <c r="D33" s="137"/>
      <c r="E33" s="137"/>
      <c r="F33" s="137"/>
      <c r="G33" s="137"/>
    </row>
    <row r="36" spans="2:7" x14ac:dyDescent="0.3">
      <c r="C36" t="s">
        <v>158</v>
      </c>
    </row>
  </sheetData>
  <sheetProtection password="F668" sheet="1" objects="1" scenarios="1"/>
  <mergeCells count="26">
    <mergeCell ref="B2:C2"/>
    <mergeCell ref="B3:C3"/>
    <mergeCell ref="B4:C4"/>
    <mergeCell ref="D2:G2"/>
    <mergeCell ref="D3:G3"/>
    <mergeCell ref="D4:G4"/>
    <mergeCell ref="B6:G6"/>
    <mergeCell ref="B8:C8"/>
    <mergeCell ref="B9:B14"/>
    <mergeCell ref="C13:E13"/>
    <mergeCell ref="B29:F29"/>
    <mergeCell ref="B7:G7"/>
    <mergeCell ref="B16:C16"/>
    <mergeCell ref="C26:F26"/>
    <mergeCell ref="C9:C11"/>
    <mergeCell ref="B33:G33"/>
    <mergeCell ref="C12:F12"/>
    <mergeCell ref="C14:F14"/>
    <mergeCell ref="B17:B20"/>
    <mergeCell ref="C18:F18"/>
    <mergeCell ref="C19:E19"/>
    <mergeCell ref="C20:F20"/>
    <mergeCell ref="B22:C22"/>
    <mergeCell ref="B23:B26"/>
    <mergeCell ref="C24:F24"/>
    <mergeCell ref="C25:E2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showGridLines="0" topLeftCell="A115" workbookViewId="0">
      <selection activeCell="B140" sqref="B140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3" t="s">
        <v>100</v>
      </c>
      <c r="B1" s="173"/>
      <c r="C1" s="173"/>
      <c r="D1" s="173"/>
    </row>
    <row r="2" spans="1:5" ht="22.8" x14ac:dyDescent="0.4">
      <c r="A2" s="173" t="s">
        <v>101</v>
      </c>
      <c r="B2" s="173"/>
      <c r="C2" s="173"/>
      <c r="D2" s="173"/>
    </row>
    <row r="3" spans="1:5" ht="27.75" customHeight="1" x14ac:dyDescent="0.3">
      <c r="A3" s="177"/>
      <c r="B3" s="177"/>
      <c r="C3" s="177"/>
      <c r="D3" s="177"/>
    </row>
    <row r="4" spans="1:5" x14ac:dyDescent="0.3">
      <c r="A4" s="32" t="s">
        <v>109</v>
      </c>
      <c r="B4" s="172" t="s">
        <v>159</v>
      </c>
      <c r="C4" s="172"/>
    </row>
    <row r="5" spans="1:5" x14ac:dyDescent="0.3">
      <c r="A5" s="32" t="s">
        <v>110</v>
      </c>
      <c r="B5" s="172" t="s">
        <v>142</v>
      </c>
      <c r="C5" s="172"/>
      <c r="E5" s="53"/>
    </row>
    <row r="6" spans="1:5" x14ac:dyDescent="0.3">
      <c r="A6" s="32"/>
      <c r="B6" s="172"/>
      <c r="C6" s="172"/>
    </row>
    <row r="7" spans="1:5" x14ac:dyDescent="0.3">
      <c r="A7" s="176" t="s">
        <v>35</v>
      </c>
      <c r="B7" s="176"/>
      <c r="C7" s="176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4" t="s">
        <v>5</v>
      </c>
      <c r="B12" s="175"/>
      <c r="C12" s="39">
        <f>SUM(C10:C11)</f>
        <v>2399.2280000000001</v>
      </c>
    </row>
    <row r="15" spans="1:5" x14ac:dyDescent="0.3">
      <c r="A15" s="165" t="s">
        <v>48</v>
      </c>
      <c r="B15" s="165"/>
      <c r="C15" s="165"/>
    </row>
    <row r="16" spans="1:5" x14ac:dyDescent="0.3">
      <c r="A16" s="12"/>
    </row>
    <row r="17" spans="1:4" x14ac:dyDescent="0.3">
      <c r="A17" s="168" t="s">
        <v>49</v>
      </c>
      <c r="B17" s="168"/>
      <c r="C17" s="168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6" t="s">
        <v>5</v>
      </c>
      <c r="B22" s="167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71" t="s">
        <v>54</v>
      </c>
      <c r="B25" s="171"/>
      <c r="C25" s="171"/>
      <c r="D25" s="171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5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6" t="s">
        <v>64</v>
      </c>
      <c r="B36" s="167"/>
      <c r="C36" s="17">
        <f>SUM(C28:C35)</f>
        <v>0.36800000000000005</v>
      </c>
      <c r="D36" s="38">
        <f t="shared" si="0"/>
        <v>1063.2956231872001</v>
      </c>
      <c r="E36" s="66">
        <f>C36*C22</f>
        <v>7.5182399999999996E-2</v>
      </c>
    </row>
    <row r="39" spans="1:5" x14ac:dyDescent="0.3">
      <c r="A39" s="168" t="s">
        <v>65</v>
      </c>
      <c r="B39" s="168"/>
      <c r="C39" s="168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6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7" t="s">
        <v>144</v>
      </c>
      <c r="C46" s="106"/>
    </row>
    <row r="47" spans="1:5" ht="16.2" thickBot="1" x14ac:dyDescent="0.35">
      <c r="A47" s="174" t="s">
        <v>5</v>
      </c>
      <c r="B47" s="175"/>
      <c r="C47" s="23">
        <f>SUM(C42:C46)</f>
        <v>618.3035440000001</v>
      </c>
    </row>
    <row r="50" spans="1:4" x14ac:dyDescent="0.3">
      <c r="A50" s="168" t="s">
        <v>69</v>
      </c>
      <c r="B50" s="168"/>
      <c r="C50" s="168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6" t="s">
        <v>5</v>
      </c>
      <c r="B56" s="167"/>
      <c r="C56" s="23">
        <f>SUM(C53:C55)</f>
        <v>2171.7614475872006</v>
      </c>
    </row>
    <row r="57" spans="1:4" x14ac:dyDescent="0.3">
      <c r="A57" s="2"/>
    </row>
    <row r="59" spans="1:4" x14ac:dyDescent="0.3">
      <c r="A59" s="165" t="s">
        <v>71</v>
      </c>
      <c r="B59" s="165"/>
      <c r="C59" s="165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6" t="s">
        <v>5</v>
      </c>
      <c r="B68" s="167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5" t="s">
        <v>79</v>
      </c>
      <c r="B71" s="165"/>
      <c r="C71" s="165"/>
    </row>
    <row r="74" spans="1:4" x14ac:dyDescent="0.3">
      <c r="A74" s="168" t="s">
        <v>80</v>
      </c>
      <c r="B74" s="168"/>
      <c r="C74" s="168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8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8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8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8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09" t="s">
        <v>47</v>
      </c>
      <c r="C82" s="108">
        <v>0</v>
      </c>
      <c r="D82" s="23">
        <f t="shared" si="1"/>
        <v>0</v>
      </c>
    </row>
    <row r="83" spans="1:6" ht="16.2" thickBot="1" x14ac:dyDescent="0.35">
      <c r="A83" s="166" t="s">
        <v>64</v>
      </c>
      <c r="B83" s="167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8" t="s">
        <v>86</v>
      </c>
      <c r="B86" s="168"/>
      <c r="C86" s="168"/>
      <c r="F86" s="70"/>
    </row>
    <row r="87" spans="1:6" ht="16.2" thickBot="1" x14ac:dyDescent="0.35">
      <c r="A87" s="12"/>
      <c r="F87" s="70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68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8">
        <f>F88/220</f>
        <v>10.905581818181819</v>
      </c>
    </row>
    <row r="90" spans="1:6" ht="16.2" thickBot="1" x14ac:dyDescent="0.35">
      <c r="A90" s="166" t="s">
        <v>5</v>
      </c>
      <c r="B90" s="167"/>
      <c r="C90" s="52">
        <f>C89</f>
        <v>132.78636421818183</v>
      </c>
      <c r="F90" s="68">
        <f>F89*1.6</f>
        <v>17.448930909090912</v>
      </c>
    </row>
    <row r="91" spans="1:6" x14ac:dyDescent="0.3">
      <c r="F91" s="68">
        <f>F90*15.22</f>
        <v>265.57272843636366</v>
      </c>
    </row>
    <row r="92" spans="1:6" x14ac:dyDescent="0.3">
      <c r="F92" s="70"/>
    </row>
    <row r="93" spans="1:6" x14ac:dyDescent="0.3">
      <c r="A93" s="168" t="s">
        <v>89</v>
      </c>
      <c r="B93" s="168"/>
      <c r="C93" s="168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6" t="s">
        <v>5</v>
      </c>
      <c r="B98" s="167"/>
      <c r="C98" s="39">
        <f>C96+C97</f>
        <v>281.4052097737374</v>
      </c>
    </row>
    <row r="101" spans="1:3" x14ac:dyDescent="0.3">
      <c r="A101" s="165" t="s">
        <v>91</v>
      </c>
      <c r="B101" s="165"/>
      <c r="C101" s="165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06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6">
        <f>'Planilha de Apoio - P 12 x 36'!D34</f>
        <v>72.938749999999999</v>
      </c>
    </row>
    <row r="106" spans="1:3" ht="16.2" thickBot="1" x14ac:dyDescent="0.35">
      <c r="A106" s="15" t="s">
        <v>41</v>
      </c>
      <c r="B106" s="109" t="s">
        <v>145</v>
      </c>
      <c r="C106" s="106"/>
    </row>
    <row r="107" spans="1:3" ht="16.2" thickBot="1" x14ac:dyDescent="0.35">
      <c r="A107" s="15" t="s">
        <v>42</v>
      </c>
      <c r="B107" s="109" t="s">
        <v>145</v>
      </c>
      <c r="C107" s="106"/>
    </row>
    <row r="108" spans="1:3" ht="16.2" thickBot="1" x14ac:dyDescent="0.35">
      <c r="A108" s="166" t="s">
        <v>64</v>
      </c>
      <c r="B108" s="167"/>
      <c r="C108" s="23">
        <f>SUM(C104:C107)</f>
        <v>176.27208333333334</v>
      </c>
    </row>
    <row r="111" spans="1:3" x14ac:dyDescent="0.3">
      <c r="A111" s="165" t="s">
        <v>94</v>
      </c>
      <c r="B111" s="165"/>
      <c r="C111" s="165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05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5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0.03</v>
      </c>
      <c r="D121" s="45">
        <f>C121*(C$133+D$114+D$115)</f>
        <v>188.73068232822732</v>
      </c>
    </row>
    <row r="122" spans="1:4" ht="16.2" thickBot="1" x14ac:dyDescent="0.35">
      <c r="A122" s="169" t="s">
        <v>64</v>
      </c>
      <c r="B122" s="170"/>
      <c r="C122" s="44">
        <f>C114+C115+C117+C120+C121</f>
        <v>0.26650000000000001</v>
      </c>
      <c r="D122" s="45">
        <f>D114+D115+D117+D120+D121</f>
        <v>1510.1834061286104</v>
      </c>
    </row>
    <row r="125" spans="1:4" x14ac:dyDescent="0.3">
      <c r="A125" s="165" t="s">
        <v>95</v>
      </c>
      <c r="B125" s="165"/>
      <c r="C125" s="165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66" t="s">
        <v>97</v>
      </c>
      <c r="B133" s="167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1510.1834061286104</v>
      </c>
    </row>
    <row r="135" spans="1:3" ht="16.5" customHeight="1" x14ac:dyDescent="0.3">
      <c r="A135" s="163" t="s">
        <v>99</v>
      </c>
      <c r="B135" s="164"/>
      <c r="C135" s="49">
        <f>C133+C134</f>
        <v>6709.3757567684825</v>
      </c>
    </row>
    <row r="136" spans="1:3" ht="16.5" customHeight="1" x14ac:dyDescent="0.3">
      <c r="A136" s="160" t="s">
        <v>118</v>
      </c>
      <c r="B136" s="161"/>
      <c r="C136" s="51">
        <v>2</v>
      </c>
    </row>
    <row r="137" spans="1:3" ht="16.2" thickBot="1" x14ac:dyDescent="0.35">
      <c r="A137" s="162" t="s">
        <v>119</v>
      </c>
      <c r="B137" s="162"/>
      <c r="C137" s="50">
        <f>C135*C136</f>
        <v>13418.751513536965</v>
      </c>
    </row>
  </sheetData>
  <sheetProtection password="F668" sheet="1" objects="1" scenarios="1"/>
  <mergeCells count="35">
    <mergeCell ref="A39:C39"/>
    <mergeCell ref="A36:B36"/>
    <mergeCell ref="A68:B68"/>
    <mergeCell ref="A59:C59"/>
    <mergeCell ref="A56:B56"/>
    <mergeCell ref="A50:C50"/>
    <mergeCell ref="A47:B47"/>
    <mergeCell ref="A1:D1"/>
    <mergeCell ref="A2:D2"/>
    <mergeCell ref="A12:B12"/>
    <mergeCell ref="A7:C7"/>
    <mergeCell ref="A15:C15"/>
    <mergeCell ref="A3:D3"/>
    <mergeCell ref="A25:D25"/>
    <mergeCell ref="A17:C17"/>
    <mergeCell ref="B4:C4"/>
    <mergeCell ref="B5:C5"/>
    <mergeCell ref="B6:C6"/>
    <mergeCell ref="A22:B22"/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opLeftCell="A118" workbookViewId="0">
      <selection activeCell="C123" sqref="C123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3" t="s">
        <v>100</v>
      </c>
      <c r="B1" s="173"/>
      <c r="C1" s="173"/>
      <c r="D1" s="173"/>
    </row>
    <row r="2" spans="1:5" ht="22.8" x14ac:dyDescent="0.4">
      <c r="A2" s="173" t="s">
        <v>101</v>
      </c>
      <c r="B2" s="173"/>
      <c r="C2" s="173"/>
      <c r="D2" s="173"/>
    </row>
    <row r="3" spans="1:5" ht="27.75" customHeight="1" x14ac:dyDescent="0.3">
      <c r="A3" s="177"/>
      <c r="B3" s="177"/>
      <c r="C3" s="177"/>
      <c r="D3" s="177"/>
    </row>
    <row r="4" spans="1:5" x14ac:dyDescent="0.3">
      <c r="A4" s="32" t="s">
        <v>109</v>
      </c>
      <c r="B4" s="178" t="s">
        <v>159</v>
      </c>
      <c r="C4" s="179"/>
    </row>
    <row r="5" spans="1:5" x14ac:dyDescent="0.3">
      <c r="A5" s="32" t="s">
        <v>110</v>
      </c>
      <c r="B5" s="178" t="s">
        <v>150</v>
      </c>
      <c r="C5" s="179"/>
      <c r="E5" s="53"/>
    </row>
    <row r="6" spans="1:5" x14ac:dyDescent="0.3">
      <c r="A6" s="32"/>
      <c r="B6" s="178"/>
      <c r="C6" s="179"/>
    </row>
    <row r="7" spans="1:5" x14ac:dyDescent="0.3">
      <c r="A7" s="176" t="s">
        <v>35</v>
      </c>
      <c r="B7" s="176"/>
      <c r="C7" s="176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8">
        <f>C10+C11</f>
        <v>2399.2280000000001</v>
      </c>
      <c r="E10" s="68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8"/>
      <c r="E11" s="68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69">
        <f>7*15.22</f>
        <v>106.54</v>
      </c>
      <c r="E12" s="68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0"/>
      <c r="E13" s="70"/>
    </row>
    <row r="14" spans="1:5" ht="16.2" thickBot="1" x14ac:dyDescent="0.35">
      <c r="A14" s="174" t="s">
        <v>5</v>
      </c>
      <c r="B14" s="175"/>
      <c r="C14" s="39">
        <f>SUM(C10:C13)</f>
        <v>2830.7836837090913</v>
      </c>
    </row>
    <row r="17" spans="1:4" x14ac:dyDescent="0.3">
      <c r="A17" s="165" t="s">
        <v>48</v>
      </c>
      <c r="B17" s="165"/>
      <c r="C17" s="165"/>
    </row>
    <row r="18" spans="1:4" x14ac:dyDescent="0.3">
      <c r="A18" s="12"/>
    </row>
    <row r="19" spans="1:4" x14ac:dyDescent="0.3">
      <c r="A19" s="168" t="s">
        <v>49</v>
      </c>
      <c r="B19" s="168"/>
      <c r="C19" s="168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3%'!C20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3%'!C21</f>
        <v>0.121</v>
      </c>
      <c r="D23" s="38">
        <f>C$14*C23</f>
        <v>342.52482572880001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1" t="s">
        <v>54</v>
      </c>
      <c r="B27" s="171"/>
      <c r="C27" s="171"/>
      <c r="D27" s="171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3%'!C28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3%'!C29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0">
        <f>'Posto 12x36 diurno ISS 3%'!C30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3%'!C31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3%'!C32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3%'!C33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3%'!C34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3%'!C35</f>
        <v>0.08</v>
      </c>
      <c r="D37" s="38">
        <f t="shared" si="0"/>
        <v>272.72902322326865</v>
      </c>
    </row>
    <row r="38" spans="1:4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8" t="s">
        <v>65</v>
      </c>
      <c r="B41" s="168"/>
      <c r="C41" s="168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3%'!C42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3%'!C43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6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3%'!C45</f>
        <v>161.0915</v>
      </c>
    </row>
    <row r="48" spans="1:4" ht="16.2" thickBot="1" x14ac:dyDescent="0.35">
      <c r="A48" s="46" t="s">
        <v>43</v>
      </c>
      <c r="B48" s="107" t="s">
        <v>144</v>
      </c>
      <c r="C48" s="106"/>
    </row>
    <row r="49" spans="1:4" ht="16.2" thickBot="1" x14ac:dyDescent="0.35">
      <c r="A49" s="174" t="s">
        <v>5</v>
      </c>
      <c r="B49" s="175"/>
      <c r="C49" s="23">
        <f>SUM(C44:C48)</f>
        <v>618.3035440000001</v>
      </c>
    </row>
    <row r="52" spans="1:4" x14ac:dyDescent="0.3">
      <c r="A52" s="168" t="s">
        <v>69</v>
      </c>
      <c r="B52" s="168"/>
      <c r="C52" s="168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6" t="s">
        <v>5</v>
      </c>
      <c r="B58" s="167"/>
      <c r="C58" s="23">
        <f>SUM(C55:C57)</f>
        <v>2451.1861574088034</v>
      </c>
    </row>
    <row r="59" spans="1:4" x14ac:dyDescent="0.3">
      <c r="A59" s="2"/>
    </row>
    <row r="61" spans="1:4" x14ac:dyDescent="0.3">
      <c r="A61" s="165" t="s">
        <v>71</v>
      </c>
      <c r="B61" s="165"/>
      <c r="C61" s="165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3%'!C62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3%'!C63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3%'!C64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3%'!C65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3%'!C66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3%'!C67</f>
        <v>3.6400000000000002E-2</v>
      </c>
      <c r="D69" s="23">
        <f t="shared" si="1"/>
        <v>103.04052608701093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5" t="s">
        <v>79</v>
      </c>
      <c r="B73" s="165"/>
      <c r="C73" s="165"/>
    </row>
    <row r="76" spans="1:4" x14ac:dyDescent="0.3">
      <c r="A76" s="168" t="s">
        <v>80</v>
      </c>
      <c r="B76" s="168"/>
      <c r="C76" s="168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3%'!C77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0">
        <f>'Posto 12x36 diurno ISS 3%'!C78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0">
        <f>'Posto 12x36 diurno ISS 3%'!C79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0">
        <f>'Posto 12x36 diurno ISS 3%'!C80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0">
        <f>'Posto 12x36 diurno ISS 3%'!C81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09" t="s">
        <v>47</v>
      </c>
      <c r="C84" s="110">
        <f>'Posto 12x36 diurno ISS 3%'!C82</f>
        <v>0</v>
      </c>
      <c r="D84" s="23">
        <f t="shared" si="2"/>
        <v>0</v>
      </c>
    </row>
    <row r="85" spans="1:5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8" t="s">
        <v>86</v>
      </c>
      <c r="B88" s="168"/>
      <c r="C88" s="168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68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8"/>
    </row>
    <row r="92" spans="1:5" ht="16.2" thickBot="1" x14ac:dyDescent="0.35">
      <c r="A92" s="166" t="s">
        <v>5</v>
      </c>
      <c r="B92" s="167"/>
      <c r="C92" s="52">
        <f>C91</f>
        <v>132.78636421818183</v>
      </c>
      <c r="E92" s="68"/>
    </row>
    <row r="93" spans="1:5" x14ac:dyDescent="0.3">
      <c r="E93" s="68">
        <f>E90/220</f>
        <v>10.905581818181819</v>
      </c>
    </row>
    <row r="94" spans="1:5" x14ac:dyDescent="0.3">
      <c r="E94" s="68">
        <f>E93*1.6</f>
        <v>17.448930909090912</v>
      </c>
    </row>
    <row r="95" spans="1:5" x14ac:dyDescent="0.3">
      <c r="A95" s="168" t="s">
        <v>89</v>
      </c>
      <c r="B95" s="168"/>
      <c r="C95" s="168"/>
      <c r="E95" s="68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6" t="s">
        <v>5</v>
      </c>
      <c r="B100" s="167"/>
      <c r="C100" s="39">
        <f>C98+C99</f>
        <v>308.13768684793945</v>
      </c>
    </row>
    <row r="103" spans="1:3" x14ac:dyDescent="0.3">
      <c r="A103" s="165" t="s">
        <v>91</v>
      </c>
      <c r="B103" s="165"/>
      <c r="C103" s="165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06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6">
        <f>'Planilha de Apoio - P 12 x 36'!D34</f>
        <v>72.938749999999999</v>
      </c>
    </row>
    <row r="108" spans="1:3" ht="16.2" thickBot="1" x14ac:dyDescent="0.35">
      <c r="A108" s="15" t="s">
        <v>41</v>
      </c>
      <c r="B108" s="109" t="s">
        <v>145</v>
      </c>
      <c r="C108" s="106"/>
    </row>
    <row r="109" spans="1:3" ht="16.2" thickBot="1" x14ac:dyDescent="0.35">
      <c r="A109" s="15" t="s">
        <v>42</v>
      </c>
      <c r="B109" s="109" t="s">
        <v>145</v>
      </c>
      <c r="C109" s="106"/>
    </row>
    <row r="110" spans="1:3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5" t="s">
        <v>94</v>
      </c>
      <c r="B113" s="165"/>
      <c r="C113" s="165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05">
        <f>'Posto 12x36 diurno ISS 3%'!C114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5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0.03</v>
      </c>
      <c r="D123" s="45">
        <f>C123*(C$135+D$116+D$117)</f>
        <v>216.62308603825161</v>
      </c>
    </row>
    <row r="124" spans="1:4" ht="16.2" thickBot="1" x14ac:dyDescent="0.35">
      <c r="A124" s="169" t="s">
        <v>64</v>
      </c>
      <c r="B124" s="170"/>
      <c r="C124" s="44">
        <f>C116+C117+C119+C122+C123</f>
        <v>0.26650000000000001</v>
      </c>
      <c r="D124" s="45">
        <f>D116+D117+D119+D122+D123</f>
        <v>1733.3725808843183</v>
      </c>
    </row>
    <row r="127" spans="1:4" x14ac:dyDescent="0.3">
      <c r="A127" s="165" t="s">
        <v>95</v>
      </c>
      <c r="B127" s="165"/>
      <c r="C127" s="165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6" t="s">
        <v>97</v>
      </c>
      <c r="B135" s="167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1733.3725808843183</v>
      </c>
    </row>
    <row r="137" spans="1:3" ht="16.5" customHeight="1" x14ac:dyDescent="0.3">
      <c r="A137" s="163" t="s">
        <v>99</v>
      </c>
      <c r="B137" s="164"/>
      <c r="C137" s="49">
        <f>C135+C136</f>
        <v>7700.9507086598451</v>
      </c>
    </row>
    <row r="138" spans="1:3" ht="16.5" customHeight="1" x14ac:dyDescent="0.3">
      <c r="A138" s="160" t="s">
        <v>118</v>
      </c>
      <c r="B138" s="161"/>
      <c r="C138" s="51">
        <v>2</v>
      </c>
    </row>
    <row r="139" spans="1:3" ht="16.2" thickBot="1" x14ac:dyDescent="0.35">
      <c r="A139" s="162" t="s">
        <v>119</v>
      </c>
      <c r="B139" s="162"/>
      <c r="C139" s="50">
        <f>C137*C138</f>
        <v>15401.90141731969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27" workbookViewId="0">
      <selection activeCell="A125" sqref="A125:C125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3" t="s">
        <v>100</v>
      </c>
      <c r="B1" s="173"/>
      <c r="C1" s="173"/>
      <c r="D1" s="173"/>
    </row>
    <row r="2" spans="1:5" ht="22.8" x14ac:dyDescent="0.4">
      <c r="A2" s="173" t="s">
        <v>101</v>
      </c>
      <c r="B2" s="173"/>
      <c r="C2" s="173"/>
      <c r="D2" s="173"/>
    </row>
    <row r="3" spans="1:5" x14ac:dyDescent="0.3">
      <c r="A3" s="177"/>
      <c r="B3" s="177"/>
      <c r="C3" s="177"/>
      <c r="D3" s="177"/>
    </row>
    <row r="4" spans="1:5" x14ac:dyDescent="0.3">
      <c r="A4" s="32" t="s">
        <v>109</v>
      </c>
      <c r="B4" s="172" t="s">
        <v>159</v>
      </c>
      <c r="C4" s="172"/>
    </row>
    <row r="5" spans="1:5" x14ac:dyDescent="0.3">
      <c r="A5" s="32" t="s">
        <v>110</v>
      </c>
      <c r="B5" s="172" t="s">
        <v>142</v>
      </c>
      <c r="C5" s="172"/>
      <c r="E5" s="53"/>
    </row>
    <row r="6" spans="1:5" x14ac:dyDescent="0.3">
      <c r="A6" s="32"/>
      <c r="B6" s="172"/>
      <c r="C6" s="172"/>
    </row>
    <row r="7" spans="1:5" x14ac:dyDescent="0.3">
      <c r="A7" s="176" t="s">
        <v>35</v>
      </c>
      <c r="B7" s="176"/>
      <c r="C7" s="176"/>
    </row>
    <row r="8" spans="1:5" ht="16.2" thickBot="1" x14ac:dyDescent="0.35"/>
    <row r="9" spans="1:5" ht="16.2" thickBot="1" x14ac:dyDescent="0.35">
      <c r="A9" s="13">
        <v>1</v>
      </c>
      <c r="B9" s="120" t="s">
        <v>36</v>
      </c>
      <c r="C9" s="120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4" t="s">
        <v>5</v>
      </c>
      <c r="B12" s="175"/>
      <c r="C12" s="39">
        <f>SUM(C10:C11)</f>
        <v>2399.2280000000001</v>
      </c>
    </row>
    <row r="15" spans="1:5" x14ac:dyDescent="0.3">
      <c r="A15" s="165" t="s">
        <v>48</v>
      </c>
      <c r="B15" s="165"/>
      <c r="C15" s="165"/>
    </row>
    <row r="16" spans="1:5" x14ac:dyDescent="0.3">
      <c r="A16" s="12"/>
    </row>
    <row r="17" spans="1:4" x14ac:dyDescent="0.3">
      <c r="A17" s="168" t="s">
        <v>49</v>
      </c>
      <c r="B17" s="168"/>
      <c r="C17" s="168"/>
    </row>
    <row r="18" spans="1:4" ht="16.2" thickBot="1" x14ac:dyDescent="0.35"/>
    <row r="19" spans="1:4" ht="16.2" thickBot="1" x14ac:dyDescent="0.35">
      <c r="A19" s="13" t="s">
        <v>50</v>
      </c>
      <c r="B19" s="120" t="s">
        <v>51</v>
      </c>
      <c r="C19" s="120" t="s">
        <v>57</v>
      </c>
      <c r="D19" s="120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6" t="s">
        <v>5</v>
      </c>
      <c r="B22" s="167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1" t="s">
        <v>54</v>
      </c>
      <c r="B25" s="171"/>
      <c r="C25" s="171"/>
      <c r="D25" s="171"/>
    </row>
    <row r="26" spans="1:4" ht="16.2" thickBot="1" x14ac:dyDescent="0.35"/>
    <row r="27" spans="1:4" ht="16.2" thickBot="1" x14ac:dyDescent="0.35">
      <c r="A27" s="13" t="s">
        <v>55</v>
      </c>
      <c r="B27" s="120" t="s">
        <v>56</v>
      </c>
      <c r="C27" s="120" t="s">
        <v>57</v>
      </c>
      <c r="D27" s="120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5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6" t="s">
        <v>64</v>
      </c>
      <c r="B36" s="167"/>
      <c r="C36" s="17">
        <f>SUM(C28:C35)</f>
        <v>0.36800000000000005</v>
      </c>
      <c r="D36" s="38">
        <f t="shared" si="0"/>
        <v>1063.2956231872001</v>
      </c>
      <c r="E36" s="66">
        <f>C36*C22</f>
        <v>7.5182399999999996E-2</v>
      </c>
    </row>
    <row r="39" spans="1:5" x14ac:dyDescent="0.3">
      <c r="A39" s="168" t="s">
        <v>65</v>
      </c>
      <c r="B39" s="168"/>
      <c r="C39" s="168"/>
    </row>
    <row r="40" spans="1:5" ht="16.2" thickBot="1" x14ac:dyDescent="0.35"/>
    <row r="41" spans="1:5" ht="16.2" thickBot="1" x14ac:dyDescent="0.35">
      <c r="A41" s="13" t="s">
        <v>66</v>
      </c>
      <c r="B41" s="120" t="s">
        <v>67</v>
      </c>
      <c r="C41" s="120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6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7" t="s">
        <v>144</v>
      </c>
      <c r="C46" s="106"/>
    </row>
    <row r="47" spans="1:5" ht="16.2" thickBot="1" x14ac:dyDescent="0.35">
      <c r="A47" s="174" t="s">
        <v>5</v>
      </c>
      <c r="B47" s="175"/>
      <c r="C47" s="23">
        <f>SUM(C42:C46)</f>
        <v>618.3035440000001</v>
      </c>
    </row>
    <row r="50" spans="1:4" x14ac:dyDescent="0.3">
      <c r="A50" s="168" t="s">
        <v>69</v>
      </c>
      <c r="B50" s="168"/>
      <c r="C50" s="168"/>
    </row>
    <row r="51" spans="1:4" ht="16.2" thickBot="1" x14ac:dyDescent="0.35"/>
    <row r="52" spans="1:4" ht="16.2" thickBot="1" x14ac:dyDescent="0.35">
      <c r="A52" s="13">
        <v>2</v>
      </c>
      <c r="B52" s="120" t="s">
        <v>70</v>
      </c>
      <c r="C52" s="120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6" t="s">
        <v>5</v>
      </c>
      <c r="B56" s="167"/>
      <c r="C56" s="23">
        <f>SUM(C53:C55)</f>
        <v>2171.7614475872006</v>
      </c>
    </row>
    <row r="57" spans="1:4" x14ac:dyDescent="0.3">
      <c r="A57" s="2"/>
    </row>
    <row r="59" spans="1:4" x14ac:dyDescent="0.3">
      <c r="A59" s="165" t="s">
        <v>71</v>
      </c>
      <c r="B59" s="165"/>
      <c r="C59" s="165"/>
    </row>
    <row r="60" spans="1:4" ht="16.2" thickBot="1" x14ac:dyDescent="0.35"/>
    <row r="61" spans="1:4" ht="16.2" thickBot="1" x14ac:dyDescent="0.35">
      <c r="A61" s="13">
        <v>3</v>
      </c>
      <c r="B61" s="120" t="s">
        <v>72</v>
      </c>
      <c r="C61" s="120" t="s">
        <v>57</v>
      </c>
      <c r="D61" s="120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6" t="s">
        <v>5</v>
      </c>
      <c r="B68" s="167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5" t="s">
        <v>79</v>
      </c>
      <c r="B71" s="165"/>
      <c r="C71" s="165"/>
    </row>
    <row r="74" spans="1:4" x14ac:dyDescent="0.3">
      <c r="A74" s="168" t="s">
        <v>80</v>
      </c>
      <c r="B74" s="168"/>
      <c r="C74" s="168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0" t="s">
        <v>82</v>
      </c>
      <c r="C76" s="120" t="s">
        <v>57</v>
      </c>
      <c r="D76" s="120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8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8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8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8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09" t="s">
        <v>47</v>
      </c>
      <c r="C82" s="108">
        <v>0</v>
      </c>
      <c r="D82" s="23">
        <f t="shared" si="1"/>
        <v>0</v>
      </c>
    </row>
    <row r="83" spans="1:6" ht="16.2" thickBot="1" x14ac:dyDescent="0.35">
      <c r="A83" s="166" t="s">
        <v>64</v>
      </c>
      <c r="B83" s="167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8" t="s">
        <v>86</v>
      </c>
      <c r="B86" s="168"/>
      <c r="C86" s="168"/>
      <c r="F86" s="70"/>
    </row>
    <row r="87" spans="1:6" ht="16.2" thickBot="1" x14ac:dyDescent="0.35">
      <c r="A87" s="12"/>
      <c r="F87" s="70"/>
    </row>
    <row r="88" spans="1:6" ht="16.2" thickBot="1" x14ac:dyDescent="0.35">
      <c r="A88" s="13" t="s">
        <v>87</v>
      </c>
      <c r="B88" s="120" t="s">
        <v>129</v>
      </c>
      <c r="C88" s="120" t="s">
        <v>37</v>
      </c>
      <c r="F88" s="68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8">
        <f>F88/220</f>
        <v>10.905581818181819</v>
      </c>
    </row>
    <row r="90" spans="1:6" ht="16.2" thickBot="1" x14ac:dyDescent="0.35">
      <c r="A90" s="166" t="s">
        <v>5</v>
      </c>
      <c r="B90" s="167"/>
      <c r="C90" s="52">
        <f>C89</f>
        <v>132.78636421818183</v>
      </c>
      <c r="F90" s="68">
        <f>F89*1.6</f>
        <v>17.448930909090912</v>
      </c>
    </row>
    <row r="91" spans="1:6" x14ac:dyDescent="0.3">
      <c r="F91" s="68">
        <f>F90*15.22</f>
        <v>265.57272843636366</v>
      </c>
    </row>
    <row r="92" spans="1:6" x14ac:dyDescent="0.3">
      <c r="F92" s="70"/>
    </row>
    <row r="93" spans="1:6" x14ac:dyDescent="0.3">
      <c r="A93" s="168" t="s">
        <v>89</v>
      </c>
      <c r="B93" s="168"/>
      <c r="C93" s="168"/>
    </row>
    <row r="94" spans="1:6" ht="16.2" thickBot="1" x14ac:dyDescent="0.35">
      <c r="A94" s="12"/>
    </row>
    <row r="95" spans="1:6" ht="16.2" thickBot="1" x14ac:dyDescent="0.35">
      <c r="A95" s="13">
        <v>4</v>
      </c>
      <c r="B95" s="120" t="s">
        <v>90</v>
      </c>
      <c r="C95" s="120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6" t="s">
        <v>5</v>
      </c>
      <c r="B98" s="167"/>
      <c r="C98" s="39">
        <f>C96+C97</f>
        <v>281.4052097737374</v>
      </c>
    </row>
    <row r="101" spans="1:3" x14ac:dyDescent="0.3">
      <c r="A101" s="165" t="s">
        <v>91</v>
      </c>
      <c r="B101" s="165"/>
      <c r="C101" s="165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0" t="s">
        <v>37</v>
      </c>
    </row>
    <row r="104" spans="1:3" ht="16.2" thickBot="1" x14ac:dyDescent="0.35">
      <c r="A104" s="15" t="s">
        <v>38</v>
      </c>
      <c r="B104" s="16" t="s">
        <v>92</v>
      </c>
      <c r="C104" s="106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6">
        <f>'Planilha de Apoio - P 12 x 36'!D34</f>
        <v>72.938749999999999</v>
      </c>
    </row>
    <row r="106" spans="1:3" ht="16.2" thickBot="1" x14ac:dyDescent="0.35">
      <c r="A106" s="15" t="s">
        <v>41</v>
      </c>
      <c r="B106" s="109" t="s">
        <v>145</v>
      </c>
      <c r="C106" s="106"/>
    </row>
    <row r="107" spans="1:3" ht="16.2" thickBot="1" x14ac:dyDescent="0.35">
      <c r="A107" s="15" t="s">
        <v>42</v>
      </c>
      <c r="B107" s="109" t="s">
        <v>145</v>
      </c>
      <c r="C107" s="106"/>
    </row>
    <row r="108" spans="1:3" ht="16.2" thickBot="1" x14ac:dyDescent="0.35">
      <c r="A108" s="166" t="s">
        <v>64</v>
      </c>
      <c r="B108" s="167"/>
      <c r="C108" s="23">
        <f>SUM(C104:C107)</f>
        <v>176.27208333333334</v>
      </c>
    </row>
    <row r="111" spans="1:3" x14ac:dyDescent="0.3">
      <c r="A111" s="165" t="s">
        <v>94</v>
      </c>
      <c r="B111" s="165"/>
      <c r="C111" s="165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0" t="s">
        <v>57</v>
      </c>
      <c r="D113" s="120" t="s">
        <v>37</v>
      </c>
    </row>
    <row r="114" spans="1:4" ht="16.2" thickBot="1" x14ac:dyDescent="0.35">
      <c r="A114" s="15" t="s">
        <v>38</v>
      </c>
      <c r="B114" s="43" t="s">
        <v>24</v>
      </c>
      <c r="C114" s="105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5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0.04</v>
      </c>
      <c r="D121" s="45">
        <f>C121*(C$133+D$114+D$115)</f>
        <v>251.64090977096978</v>
      </c>
    </row>
    <row r="122" spans="1:4" ht="16.2" thickBot="1" x14ac:dyDescent="0.35">
      <c r="A122" s="169" t="s">
        <v>64</v>
      </c>
      <c r="B122" s="170"/>
      <c r="C122" s="44">
        <f>C114+C115+C117+C120+C121</f>
        <v>0.27650000000000002</v>
      </c>
      <c r="D122" s="45">
        <f>D114+D115+D117+D120+D121</f>
        <v>1573.0936335713529</v>
      </c>
    </row>
    <row r="125" spans="1:4" x14ac:dyDescent="0.3">
      <c r="A125" s="165" t="s">
        <v>95</v>
      </c>
      <c r="B125" s="165"/>
      <c r="C125" s="165"/>
    </row>
    <row r="126" spans="1:4" ht="16.2" thickBot="1" x14ac:dyDescent="0.35"/>
    <row r="127" spans="1:4" ht="16.2" thickBot="1" x14ac:dyDescent="0.35">
      <c r="A127" s="13"/>
      <c r="B127" s="120" t="s">
        <v>96</v>
      </c>
      <c r="C127" s="120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6" t="s">
        <v>97</v>
      </c>
      <c r="B133" s="167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1573.0936335713529</v>
      </c>
    </row>
    <row r="135" spans="1:3" x14ac:dyDescent="0.3">
      <c r="A135" s="163" t="s">
        <v>99</v>
      </c>
      <c r="B135" s="164"/>
      <c r="C135" s="49">
        <f>C133+C134</f>
        <v>6772.2859842112248</v>
      </c>
    </row>
    <row r="136" spans="1:3" x14ac:dyDescent="0.3">
      <c r="A136" s="160" t="s">
        <v>118</v>
      </c>
      <c r="B136" s="161"/>
      <c r="C136" s="51">
        <v>2</v>
      </c>
    </row>
    <row r="137" spans="1:3" ht="16.2" thickBot="1" x14ac:dyDescent="0.35">
      <c r="A137" s="162" t="s">
        <v>119</v>
      </c>
      <c r="B137" s="162"/>
      <c r="C137" s="50">
        <f>C135*C136</f>
        <v>13544.57196842245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workbookViewId="0">
      <selection activeCell="C12" sqref="C1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6" ht="22.8" x14ac:dyDescent="0.4">
      <c r="A1" s="173" t="s">
        <v>100</v>
      </c>
      <c r="B1" s="173"/>
      <c r="C1" s="173"/>
      <c r="D1" s="173"/>
    </row>
    <row r="2" spans="1:6" ht="22.8" x14ac:dyDescent="0.4">
      <c r="A2" s="173" t="s">
        <v>101</v>
      </c>
      <c r="B2" s="173"/>
      <c r="C2" s="173"/>
      <c r="D2" s="173"/>
    </row>
    <row r="3" spans="1:6" ht="27.75" customHeight="1" x14ac:dyDescent="0.3">
      <c r="A3" s="177"/>
      <c r="B3" s="177"/>
      <c r="C3" s="177"/>
      <c r="D3" s="177"/>
    </row>
    <row r="4" spans="1:6" x14ac:dyDescent="0.3">
      <c r="A4" s="32" t="s">
        <v>109</v>
      </c>
      <c r="B4" s="178" t="s">
        <v>159</v>
      </c>
      <c r="C4" s="179"/>
    </row>
    <row r="5" spans="1:6" x14ac:dyDescent="0.3">
      <c r="A5" s="32" t="s">
        <v>110</v>
      </c>
      <c r="B5" s="178" t="s">
        <v>150</v>
      </c>
      <c r="C5" s="179"/>
      <c r="E5" s="53"/>
    </row>
    <row r="6" spans="1:6" x14ac:dyDescent="0.3">
      <c r="A6" s="32"/>
      <c r="B6" s="178"/>
      <c r="C6" s="179"/>
    </row>
    <row r="7" spans="1:6" x14ac:dyDescent="0.3">
      <c r="A7" s="176" t="s">
        <v>35</v>
      </c>
      <c r="B7" s="176"/>
      <c r="C7" s="176"/>
    </row>
    <row r="8" spans="1:6" ht="16.2" thickBot="1" x14ac:dyDescent="0.35">
      <c r="D8" s="127"/>
      <c r="E8" s="127"/>
      <c r="F8" s="127"/>
    </row>
    <row r="9" spans="1:6" ht="16.2" thickBot="1" x14ac:dyDescent="0.35">
      <c r="A9" s="13">
        <v>1</v>
      </c>
      <c r="B9" s="120" t="s">
        <v>36</v>
      </c>
      <c r="C9" s="120" t="s">
        <v>37</v>
      </c>
      <c r="D9" s="127"/>
      <c r="E9" s="127"/>
      <c r="F9" s="127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128">
        <f>C10+C11</f>
        <v>2399.2280000000001</v>
      </c>
      <c r="E10" s="128">
        <f>D10/220</f>
        <v>10.905581818181819</v>
      </c>
      <c r="F10" s="127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28"/>
      <c r="E11" s="128">
        <f>E10*0.2</f>
        <v>2.181116363636364</v>
      </c>
      <c r="F11" s="127"/>
    </row>
    <row r="12" spans="1:6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136">
        <f>7*15.22</f>
        <v>106.54</v>
      </c>
      <c r="E12" s="128">
        <f>E11+E10</f>
        <v>13.086698181818182</v>
      </c>
      <c r="F12" s="127"/>
    </row>
    <row r="13" spans="1:6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127"/>
      <c r="E13" s="127"/>
      <c r="F13" s="127"/>
    </row>
    <row r="14" spans="1:6" ht="16.2" thickBot="1" x14ac:dyDescent="0.35">
      <c r="A14" s="174" t="s">
        <v>5</v>
      </c>
      <c r="B14" s="175"/>
      <c r="C14" s="39">
        <f>SUM(C10:C13)</f>
        <v>2830.7836837090913</v>
      </c>
      <c r="D14" s="127"/>
      <c r="E14" s="127"/>
      <c r="F14" s="127"/>
    </row>
    <row r="15" spans="1:6" x14ac:dyDescent="0.3">
      <c r="D15" s="127"/>
      <c r="E15" s="127"/>
      <c r="F15" s="127"/>
    </row>
    <row r="16" spans="1:6" x14ac:dyDescent="0.3">
      <c r="D16" s="127"/>
      <c r="E16" s="127"/>
      <c r="F16" s="127"/>
    </row>
    <row r="17" spans="1:6" x14ac:dyDescent="0.3">
      <c r="A17" s="165" t="s">
        <v>48</v>
      </c>
      <c r="B17" s="165"/>
      <c r="C17" s="165"/>
      <c r="D17" s="127"/>
      <c r="E17" s="127"/>
      <c r="F17" s="127"/>
    </row>
    <row r="18" spans="1:6" x14ac:dyDescent="0.3">
      <c r="A18" s="12"/>
    </row>
    <row r="19" spans="1:6" x14ac:dyDescent="0.3">
      <c r="A19" s="168" t="s">
        <v>49</v>
      </c>
      <c r="B19" s="168"/>
      <c r="C19" s="168"/>
    </row>
    <row r="20" spans="1:6" ht="16.2" thickBot="1" x14ac:dyDescent="0.35"/>
    <row r="21" spans="1:6" ht="16.2" thickBot="1" x14ac:dyDescent="0.35">
      <c r="A21" s="13" t="s">
        <v>50</v>
      </c>
      <c r="B21" s="120" t="s">
        <v>51</v>
      </c>
      <c r="C21" s="120" t="s">
        <v>57</v>
      </c>
      <c r="D21" s="120" t="s">
        <v>37</v>
      </c>
    </row>
    <row r="22" spans="1:6" ht="16.2" thickBot="1" x14ac:dyDescent="0.35">
      <c r="A22" s="15" t="s">
        <v>38</v>
      </c>
      <c r="B22" s="35" t="s">
        <v>52</v>
      </c>
      <c r="C22" s="37">
        <f>'Posto 12x36 diurno ISS 3%'!C20</f>
        <v>8.3299999999999999E-2</v>
      </c>
      <c r="D22" s="36">
        <f>C$14*C22</f>
        <v>235.80428085296731</v>
      </c>
    </row>
    <row r="23" spans="1:6" ht="16.2" thickBot="1" x14ac:dyDescent="0.35">
      <c r="A23" s="15" t="s">
        <v>40</v>
      </c>
      <c r="B23" s="33" t="s">
        <v>53</v>
      </c>
      <c r="C23" s="37">
        <f>'Posto 12x36 diurno ISS 3%'!C21</f>
        <v>0.121</v>
      </c>
      <c r="D23" s="38">
        <f>C$14*C23</f>
        <v>342.52482572880001</v>
      </c>
    </row>
    <row r="24" spans="1:6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578.32910658176729</v>
      </c>
    </row>
    <row r="27" spans="1:6" ht="32.25" customHeight="1" x14ac:dyDescent="0.3">
      <c r="A27" s="171" t="s">
        <v>54</v>
      </c>
      <c r="B27" s="171"/>
      <c r="C27" s="171"/>
      <c r="D27" s="171"/>
    </row>
    <row r="28" spans="1:6" ht="16.2" thickBot="1" x14ac:dyDescent="0.35"/>
    <row r="29" spans="1:6" ht="16.2" thickBot="1" x14ac:dyDescent="0.35">
      <c r="A29" s="13" t="s">
        <v>55</v>
      </c>
      <c r="B29" s="120" t="s">
        <v>56</v>
      </c>
      <c r="C29" s="120" t="s">
        <v>57</v>
      </c>
      <c r="D29" s="120" t="s">
        <v>37</v>
      </c>
    </row>
    <row r="30" spans="1:6" ht="16.2" thickBot="1" x14ac:dyDescent="0.35">
      <c r="A30" s="15" t="s">
        <v>38</v>
      </c>
      <c r="B30" s="16" t="s">
        <v>58</v>
      </c>
      <c r="C30" s="37">
        <f>'Posto 12x36 diurno ISS 3%'!C28</f>
        <v>0.2</v>
      </c>
      <c r="D30" s="38">
        <f t="shared" ref="D30:D38" si="0">(D$24+C$14)*C30</f>
        <v>681.82255805817169</v>
      </c>
    </row>
    <row r="31" spans="1:6" ht="16.2" thickBot="1" x14ac:dyDescent="0.35">
      <c r="A31" s="15" t="s">
        <v>40</v>
      </c>
      <c r="B31" s="16" t="s">
        <v>59</v>
      </c>
      <c r="C31" s="37">
        <f>'Posto 12x36 diurno ISS 3%'!C29</f>
        <v>2.5000000000000001E-2</v>
      </c>
      <c r="D31" s="38">
        <f t="shared" si="0"/>
        <v>85.227819757271462</v>
      </c>
    </row>
    <row r="32" spans="1:6" ht="16.2" thickBot="1" x14ac:dyDescent="0.35">
      <c r="A32" s="15" t="s">
        <v>41</v>
      </c>
      <c r="B32" s="16" t="s">
        <v>60</v>
      </c>
      <c r="C32" s="110">
        <f>'Posto 12x36 diurno ISS 3%'!C30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3%'!C31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3%'!C32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3%'!C33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3%'!C34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3%'!C35</f>
        <v>0.08</v>
      </c>
      <c r="D37" s="38">
        <f t="shared" si="0"/>
        <v>272.72902322326865</v>
      </c>
    </row>
    <row r="38" spans="1:4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8" t="s">
        <v>65</v>
      </c>
      <c r="B41" s="168"/>
      <c r="C41" s="168"/>
    </row>
    <row r="42" spans="1:4" ht="16.2" thickBot="1" x14ac:dyDescent="0.35"/>
    <row r="43" spans="1:4" ht="16.2" thickBot="1" x14ac:dyDescent="0.35">
      <c r="A43" s="13" t="s">
        <v>66</v>
      </c>
      <c r="B43" s="120" t="s">
        <v>67</v>
      </c>
      <c r="C43" s="120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3%'!C42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3%'!C43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6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3%'!C45</f>
        <v>161.0915</v>
      </c>
    </row>
    <row r="48" spans="1:4" ht="16.2" thickBot="1" x14ac:dyDescent="0.35">
      <c r="A48" s="46" t="s">
        <v>43</v>
      </c>
      <c r="B48" s="107" t="s">
        <v>144</v>
      </c>
      <c r="C48" s="106"/>
    </row>
    <row r="49" spans="1:4" ht="16.2" thickBot="1" x14ac:dyDescent="0.35">
      <c r="A49" s="174" t="s">
        <v>5</v>
      </c>
      <c r="B49" s="175"/>
      <c r="C49" s="23">
        <f>SUM(C44:C48)</f>
        <v>618.3035440000001</v>
      </c>
    </row>
    <row r="52" spans="1:4" x14ac:dyDescent="0.3">
      <c r="A52" s="168" t="s">
        <v>69</v>
      </c>
      <c r="B52" s="168"/>
      <c r="C52" s="168"/>
    </row>
    <row r="53" spans="1:4" ht="16.2" thickBot="1" x14ac:dyDescent="0.35"/>
    <row r="54" spans="1:4" ht="16.2" thickBot="1" x14ac:dyDescent="0.35">
      <c r="A54" s="13">
        <v>2</v>
      </c>
      <c r="B54" s="120" t="s">
        <v>70</v>
      </c>
      <c r="C54" s="120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6" t="s">
        <v>5</v>
      </c>
      <c r="B58" s="167"/>
      <c r="C58" s="23">
        <f>SUM(C55:C57)</f>
        <v>2451.1861574088034</v>
      </c>
    </row>
    <row r="59" spans="1:4" x14ac:dyDescent="0.3">
      <c r="A59" s="2"/>
    </row>
    <row r="61" spans="1:4" x14ac:dyDescent="0.3">
      <c r="A61" s="165" t="s">
        <v>71</v>
      </c>
      <c r="B61" s="165"/>
      <c r="C61" s="165"/>
    </row>
    <row r="62" spans="1:4" ht="16.2" thickBot="1" x14ac:dyDescent="0.35"/>
    <row r="63" spans="1:4" ht="16.2" thickBot="1" x14ac:dyDescent="0.35">
      <c r="A63" s="13">
        <v>3</v>
      </c>
      <c r="B63" s="120" t="s">
        <v>72</v>
      </c>
      <c r="C63" s="120" t="s">
        <v>57</v>
      </c>
      <c r="D63" s="120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3%'!C62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3%'!C63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3%'!C64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3%'!C65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3%'!C66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3%'!C67</f>
        <v>3.6400000000000002E-2</v>
      </c>
      <c r="D69" s="23">
        <f t="shared" si="1"/>
        <v>103.04052608701093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5" t="s">
        <v>79</v>
      </c>
      <c r="B73" s="165"/>
      <c r="C73" s="165"/>
    </row>
    <row r="76" spans="1:4" x14ac:dyDescent="0.3">
      <c r="A76" s="168" t="s">
        <v>80</v>
      </c>
      <c r="B76" s="168"/>
      <c r="C76" s="168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0" t="s">
        <v>82</v>
      </c>
      <c r="C78" s="120" t="s">
        <v>57</v>
      </c>
      <c r="D78" s="120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3%'!C77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0">
        <f>'Posto 12x36 diurno ISS 3%'!C78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0">
        <f>'Posto 12x36 diurno ISS 3%'!C79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0">
        <f>'Posto 12x36 diurno ISS 3%'!C80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0">
        <f>'Posto 12x36 diurno ISS 3%'!C81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09" t="s">
        <v>47</v>
      </c>
      <c r="C84" s="110">
        <f>'Posto 12x36 diurno ISS 3%'!C82</f>
        <v>0</v>
      </c>
      <c r="D84" s="23">
        <f t="shared" si="2"/>
        <v>0</v>
      </c>
    </row>
    <row r="85" spans="1:5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8" t="s">
        <v>86</v>
      </c>
      <c r="B88" s="168"/>
      <c r="C88" s="168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0" t="s">
        <v>129</v>
      </c>
      <c r="C90" s="120" t="s">
        <v>37</v>
      </c>
      <c r="E90" s="68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8"/>
    </row>
    <row r="92" spans="1:5" ht="16.2" thickBot="1" x14ac:dyDescent="0.35">
      <c r="A92" s="166" t="s">
        <v>5</v>
      </c>
      <c r="B92" s="167"/>
      <c r="C92" s="52">
        <f>C91</f>
        <v>132.78636421818183</v>
      </c>
      <c r="E92" s="68"/>
    </row>
    <row r="93" spans="1:5" x14ac:dyDescent="0.3">
      <c r="E93" s="68">
        <f>E90/220</f>
        <v>10.905581818181819</v>
      </c>
    </row>
    <row r="94" spans="1:5" x14ac:dyDescent="0.3">
      <c r="E94" s="68">
        <f>E93*1.6</f>
        <v>17.448930909090912</v>
      </c>
    </row>
    <row r="95" spans="1:5" x14ac:dyDescent="0.3">
      <c r="A95" s="168" t="s">
        <v>89</v>
      </c>
      <c r="B95" s="168"/>
      <c r="C95" s="168"/>
      <c r="E95" s="68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0" t="s">
        <v>90</v>
      </c>
      <c r="C97" s="120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6" t="s">
        <v>5</v>
      </c>
      <c r="B100" s="167"/>
      <c r="C100" s="39">
        <f>C98+C99</f>
        <v>308.13768684793945</v>
      </c>
    </row>
    <row r="103" spans="1:3" x14ac:dyDescent="0.3">
      <c r="A103" s="165" t="s">
        <v>91</v>
      </c>
      <c r="B103" s="165"/>
      <c r="C103" s="165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0" t="s">
        <v>37</v>
      </c>
    </row>
    <row r="106" spans="1:3" ht="16.2" thickBot="1" x14ac:dyDescent="0.35">
      <c r="A106" s="15" t="s">
        <v>38</v>
      </c>
      <c r="B106" s="16" t="s">
        <v>92</v>
      </c>
      <c r="C106" s="106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6">
        <f>'Planilha de Apoio - P 12 x 36'!D34</f>
        <v>72.938749999999999</v>
      </c>
    </row>
    <row r="108" spans="1:3" ht="16.2" thickBot="1" x14ac:dyDescent="0.35">
      <c r="A108" s="15" t="s">
        <v>41</v>
      </c>
      <c r="B108" s="109" t="s">
        <v>145</v>
      </c>
      <c r="C108" s="106"/>
    </row>
    <row r="109" spans="1:3" ht="16.2" thickBot="1" x14ac:dyDescent="0.35">
      <c r="A109" s="15" t="s">
        <v>42</v>
      </c>
      <c r="B109" s="109" t="s">
        <v>145</v>
      </c>
      <c r="C109" s="106"/>
    </row>
    <row r="110" spans="1:3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5" t="s">
        <v>94</v>
      </c>
      <c r="B113" s="165"/>
      <c r="C113" s="165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0" t="s">
        <v>57</v>
      </c>
      <c r="D115" s="120" t="s">
        <v>37</v>
      </c>
    </row>
    <row r="116" spans="1:4" ht="16.2" thickBot="1" x14ac:dyDescent="0.35">
      <c r="A116" s="15" t="s">
        <v>38</v>
      </c>
      <c r="B116" s="43" t="s">
        <v>24</v>
      </c>
      <c r="C116" s="105">
        <f>'Posto 12x36 diurno ISS 3%'!C114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5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0.04</v>
      </c>
      <c r="D123" s="45">
        <f>C123*(C$135+D$116+D$117)</f>
        <v>288.83078138433552</v>
      </c>
    </row>
    <row r="124" spans="1:4" ht="16.2" thickBot="1" x14ac:dyDescent="0.35">
      <c r="A124" s="169" t="s">
        <v>64</v>
      </c>
      <c r="B124" s="170"/>
      <c r="C124" s="44">
        <f>C116+C117+C119+C122+C123</f>
        <v>0.27650000000000002</v>
      </c>
      <c r="D124" s="45">
        <f>D116+D117+D119+D122+D123</f>
        <v>1805.5802762304022</v>
      </c>
    </row>
    <row r="127" spans="1:4" x14ac:dyDescent="0.3">
      <c r="A127" s="165" t="s">
        <v>95</v>
      </c>
      <c r="B127" s="165"/>
      <c r="C127" s="165"/>
    </row>
    <row r="128" spans="1:4" ht="16.2" thickBot="1" x14ac:dyDescent="0.35"/>
    <row r="129" spans="1:3" ht="16.2" thickBot="1" x14ac:dyDescent="0.35">
      <c r="A129" s="13"/>
      <c r="B129" s="120" t="s">
        <v>96</v>
      </c>
      <c r="C129" s="120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6" t="s">
        <v>97</v>
      </c>
      <c r="B135" s="167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1805.5802762304022</v>
      </c>
    </row>
    <row r="137" spans="1:3" ht="16.5" customHeight="1" x14ac:dyDescent="0.3">
      <c r="A137" s="163" t="s">
        <v>99</v>
      </c>
      <c r="B137" s="164"/>
      <c r="C137" s="49">
        <f>C135+C136</f>
        <v>7773.1584040059288</v>
      </c>
    </row>
    <row r="138" spans="1:3" ht="16.5" customHeight="1" x14ac:dyDescent="0.3">
      <c r="A138" s="160" t="s">
        <v>118</v>
      </c>
      <c r="B138" s="161"/>
      <c r="C138" s="51">
        <v>2</v>
      </c>
    </row>
    <row r="139" spans="1:3" ht="16.2" thickBot="1" x14ac:dyDescent="0.35">
      <c r="A139" s="162" t="s">
        <v>119</v>
      </c>
      <c r="B139" s="162"/>
      <c r="C139" s="50">
        <f>C137*C138</f>
        <v>15546.316808011858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5" workbookViewId="0">
      <selection activeCell="B116" sqref="B116"/>
    </sheetView>
  </sheetViews>
  <sheetFormatPr defaultColWidth="9.109375" defaultRowHeight="14.4" x14ac:dyDescent="0.3"/>
  <cols>
    <col min="1" max="1" width="23" style="74" bestFit="1" customWidth="1"/>
    <col min="2" max="2" width="23.109375" style="74" customWidth="1"/>
    <col min="3" max="3" width="30.6640625" style="74" customWidth="1"/>
    <col min="4" max="4" width="27.44140625" style="74" customWidth="1"/>
    <col min="5" max="5" width="13.88671875" style="74" customWidth="1"/>
    <col min="6" max="16384" width="9.109375" style="74"/>
  </cols>
  <sheetData>
    <row r="2" spans="1:5" ht="15" thickBot="1" x14ac:dyDescent="0.35"/>
    <row r="3" spans="1:5" ht="16.2" thickBot="1" x14ac:dyDescent="0.35">
      <c r="A3" s="189" t="s">
        <v>13</v>
      </c>
      <c r="B3" s="190"/>
      <c r="C3" s="190"/>
      <c r="D3" s="190"/>
      <c r="E3" s="191"/>
    </row>
    <row r="4" spans="1:5" ht="16.2" thickBot="1" x14ac:dyDescent="0.35">
      <c r="A4" s="189" t="s">
        <v>151</v>
      </c>
      <c r="B4" s="190"/>
      <c r="C4" s="190"/>
      <c r="D4" s="190"/>
      <c r="E4" s="191"/>
    </row>
    <row r="5" spans="1:5" ht="31.8" thickBot="1" x14ac:dyDescent="0.35">
      <c r="A5" s="75" t="s">
        <v>103</v>
      </c>
      <c r="B5" s="76" t="s">
        <v>9</v>
      </c>
      <c r="C5" s="76" t="s">
        <v>10</v>
      </c>
      <c r="D5" s="77" t="s">
        <v>12</v>
      </c>
      <c r="E5" s="78" t="s">
        <v>11</v>
      </c>
    </row>
    <row r="6" spans="1:5" ht="15.6" x14ac:dyDescent="0.3">
      <c r="A6" s="3"/>
      <c r="B6" s="111">
        <v>5</v>
      </c>
      <c r="C6" s="1">
        <v>2</v>
      </c>
      <c r="D6" s="48">
        <v>15.22</v>
      </c>
      <c r="E6" s="79">
        <f t="shared" ref="E6" si="0">B6*C6*D6</f>
        <v>152.20000000000002</v>
      </c>
    </row>
    <row r="7" spans="1:5" ht="15" thickBot="1" x14ac:dyDescent="0.35">
      <c r="A7" s="80"/>
      <c r="B7" s="81"/>
      <c r="C7" s="81"/>
      <c r="D7" s="81"/>
      <c r="E7" s="82"/>
    </row>
    <row r="8" spans="1:5" ht="16.2" thickBot="1" x14ac:dyDescent="0.35">
      <c r="A8" s="189" t="s">
        <v>17</v>
      </c>
      <c r="B8" s="190"/>
      <c r="C8" s="190"/>
      <c r="D8" s="190"/>
      <c r="E8" s="191"/>
    </row>
    <row r="9" spans="1:5" ht="16.2" thickBot="1" x14ac:dyDescent="0.35">
      <c r="A9" s="75" t="s">
        <v>2</v>
      </c>
      <c r="B9" s="76" t="s">
        <v>0</v>
      </c>
      <c r="C9" s="76" t="s">
        <v>14</v>
      </c>
      <c r="D9" s="76" t="s">
        <v>1</v>
      </c>
      <c r="E9" s="78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79">
        <f t="shared" ref="E10" si="1">B10*C10*D10</f>
        <v>110.7336</v>
      </c>
    </row>
    <row r="11" spans="1:5" ht="16.2" thickBot="1" x14ac:dyDescent="0.35">
      <c r="A11" s="80"/>
      <c r="B11" s="81"/>
      <c r="C11" s="4"/>
      <c r="D11" s="4"/>
      <c r="E11" s="79"/>
    </row>
    <row r="12" spans="1:5" ht="16.2" thickBot="1" x14ac:dyDescent="0.35">
      <c r="A12" s="192" t="s">
        <v>153</v>
      </c>
      <c r="B12" s="193"/>
      <c r="C12" s="193"/>
      <c r="D12" s="194"/>
      <c r="E12" s="82"/>
    </row>
    <row r="13" spans="1:5" ht="16.2" thickBot="1" x14ac:dyDescent="0.35">
      <c r="A13" s="75" t="s">
        <v>2</v>
      </c>
      <c r="B13" s="76" t="s">
        <v>11</v>
      </c>
      <c r="C13" s="76" t="s">
        <v>16</v>
      </c>
      <c r="D13" s="78" t="s">
        <v>18</v>
      </c>
      <c r="E13" s="82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83">
        <f>B14-C14</f>
        <v>41.466400000000021</v>
      </c>
      <c r="E14" s="84"/>
    </row>
    <row r="15" spans="1:5" ht="16.2" thickBot="1" x14ac:dyDescent="0.35">
      <c r="C15" s="85"/>
      <c r="D15" s="83"/>
    </row>
    <row r="16" spans="1:5" ht="16.2" thickBot="1" x14ac:dyDescent="0.35">
      <c r="A16" s="192" t="s">
        <v>19</v>
      </c>
      <c r="B16" s="193"/>
      <c r="C16" s="193"/>
      <c r="D16" s="194"/>
    </row>
    <row r="17" spans="1:5" ht="16.2" thickBot="1" x14ac:dyDescent="0.35">
      <c r="A17" s="192" t="s">
        <v>151</v>
      </c>
      <c r="B17" s="193"/>
      <c r="C17" s="193"/>
      <c r="D17" s="194"/>
    </row>
    <row r="18" spans="1:5" ht="16.2" thickBot="1" x14ac:dyDescent="0.35">
      <c r="A18" s="86" t="s">
        <v>2</v>
      </c>
      <c r="B18" s="87" t="s">
        <v>20</v>
      </c>
      <c r="C18" s="88" t="s">
        <v>12</v>
      </c>
      <c r="D18" s="89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79">
        <f>(B19*C19)</f>
        <v>488.71420000000001</v>
      </c>
      <c r="E19" s="90"/>
    </row>
    <row r="20" spans="1:5" ht="16.2" thickBot="1" x14ac:dyDescent="0.35">
      <c r="A20" s="195" t="s">
        <v>117</v>
      </c>
      <c r="B20" s="197"/>
      <c r="C20" s="4">
        <v>0.18</v>
      </c>
      <c r="D20" s="79">
        <f>((B19*C19)*C20)</f>
        <v>87.968555999999992</v>
      </c>
    </row>
    <row r="21" spans="1:5" ht="15.6" x14ac:dyDescent="0.3">
      <c r="A21" s="195" t="s">
        <v>152</v>
      </c>
      <c r="B21" s="196"/>
      <c r="C21" s="197"/>
      <c r="D21" s="91">
        <f>D19-D20</f>
        <v>400.74564400000003</v>
      </c>
    </row>
    <row r="22" spans="1:5" ht="15.6" x14ac:dyDescent="0.3">
      <c r="A22" s="71"/>
      <c r="B22" s="92"/>
      <c r="C22" s="72"/>
      <c r="D22" s="93"/>
    </row>
    <row r="23" spans="1:5" ht="16.2" thickBot="1" x14ac:dyDescent="0.35">
      <c r="A23" s="198" t="s">
        <v>128</v>
      </c>
      <c r="B23" s="199"/>
      <c r="C23" s="199"/>
      <c r="D23" s="200"/>
    </row>
    <row r="24" spans="1:5" ht="16.2" thickBot="1" x14ac:dyDescent="0.35">
      <c r="A24" s="86" t="s">
        <v>2</v>
      </c>
      <c r="B24" s="87" t="s">
        <v>113</v>
      </c>
      <c r="C24" s="88" t="s">
        <v>115</v>
      </c>
      <c r="D24" s="89" t="s">
        <v>3</v>
      </c>
      <c r="E24" s="90"/>
    </row>
    <row r="25" spans="1:5" ht="15.6" x14ac:dyDescent="0.3">
      <c r="A25" s="3"/>
      <c r="B25" s="5">
        <v>169.57</v>
      </c>
      <c r="C25" s="48">
        <v>0.05</v>
      </c>
      <c r="D25" s="79">
        <f>B25-(B25*C25)</f>
        <v>161.0915</v>
      </c>
    </row>
    <row r="26" spans="1:5" ht="15.6" x14ac:dyDescent="0.3">
      <c r="A26" s="201" t="s">
        <v>120</v>
      </c>
      <c r="B26" s="201"/>
      <c r="C26" s="201"/>
      <c r="D26" s="201"/>
    </row>
    <row r="27" spans="1:5" ht="15.6" x14ac:dyDescent="0.3">
      <c r="A27" s="201" t="s">
        <v>126</v>
      </c>
      <c r="B27" s="201"/>
      <c r="C27" s="201"/>
      <c r="D27" s="201"/>
    </row>
    <row r="28" spans="1:5" ht="15.6" x14ac:dyDescent="0.3">
      <c r="A28" s="94" t="s">
        <v>2</v>
      </c>
      <c r="B28" s="94" t="s">
        <v>3</v>
      </c>
      <c r="C28" s="115" t="s">
        <v>113</v>
      </c>
      <c r="D28" s="94" t="s">
        <v>148</v>
      </c>
    </row>
    <row r="29" spans="1:5" x14ac:dyDescent="0.3">
      <c r="A29" s="95" t="s">
        <v>121</v>
      </c>
      <c r="B29" s="112">
        <v>120</v>
      </c>
      <c r="C29" s="95">
        <f>B29/12</f>
        <v>10</v>
      </c>
      <c r="D29" s="95">
        <f>C29/2</f>
        <v>5</v>
      </c>
    </row>
    <row r="30" spans="1:5" x14ac:dyDescent="0.3">
      <c r="A30" s="95" t="s">
        <v>122</v>
      </c>
      <c r="B30" s="112">
        <v>34.64</v>
      </c>
      <c r="C30" s="95">
        <f t="shared" ref="C30:C33" si="2">B30/12</f>
        <v>2.8866666666666667</v>
      </c>
      <c r="D30" s="95">
        <f t="shared" ref="D30:D33" si="3">C30/2</f>
        <v>1.4433333333333334</v>
      </c>
    </row>
    <row r="31" spans="1:5" x14ac:dyDescent="0.3">
      <c r="A31" s="95" t="s">
        <v>123</v>
      </c>
      <c r="B31" s="112">
        <v>15.89</v>
      </c>
      <c r="C31" s="95">
        <f t="shared" si="2"/>
        <v>1.3241666666666667</v>
      </c>
      <c r="D31" s="95">
        <f t="shared" si="3"/>
        <v>0.66208333333333336</v>
      </c>
    </row>
    <row r="32" spans="1:5" x14ac:dyDescent="0.3">
      <c r="A32" s="95" t="s">
        <v>124</v>
      </c>
      <c r="B32" s="112">
        <v>80</v>
      </c>
      <c r="C32" s="95">
        <f t="shared" si="2"/>
        <v>6.666666666666667</v>
      </c>
      <c r="D32" s="95">
        <f t="shared" si="3"/>
        <v>3.3333333333333335</v>
      </c>
    </row>
    <row r="33" spans="1:4" x14ac:dyDescent="0.3">
      <c r="A33" s="95" t="s">
        <v>147</v>
      </c>
      <c r="B33" s="112">
        <v>1500</v>
      </c>
      <c r="C33" s="95">
        <f t="shared" si="2"/>
        <v>125</v>
      </c>
      <c r="D33" s="95">
        <f t="shared" si="3"/>
        <v>62.5</v>
      </c>
    </row>
    <row r="34" spans="1:4" x14ac:dyDescent="0.3">
      <c r="A34" s="180" t="s">
        <v>5</v>
      </c>
      <c r="B34" s="181"/>
      <c r="C34" s="182"/>
      <c r="D34" s="95">
        <f>SUM(D29:D33)</f>
        <v>72.938749999999999</v>
      </c>
    </row>
    <row r="35" spans="1:4" ht="16.2" thickBot="1" x14ac:dyDescent="0.35">
      <c r="A35" s="183" t="s">
        <v>149</v>
      </c>
      <c r="B35" s="184"/>
      <c r="C35" s="184"/>
      <c r="D35" s="185"/>
    </row>
    <row r="36" spans="1:4" ht="16.2" thickBot="1" x14ac:dyDescent="0.35">
      <c r="A36" s="96" t="s">
        <v>27</v>
      </c>
      <c r="B36" s="97" t="s">
        <v>28</v>
      </c>
      <c r="C36" s="97" t="s">
        <v>29</v>
      </c>
      <c r="D36" s="98" t="s">
        <v>3</v>
      </c>
    </row>
    <row r="37" spans="1:4" ht="16.2" thickBot="1" x14ac:dyDescent="0.35">
      <c r="A37" s="6" t="s">
        <v>30</v>
      </c>
      <c r="B37" s="7">
        <v>4</v>
      </c>
      <c r="C37" s="113">
        <v>65</v>
      </c>
      <c r="D37" s="67">
        <f>C37*B37</f>
        <v>260</v>
      </c>
    </row>
    <row r="38" spans="1:4" ht="16.2" thickBot="1" x14ac:dyDescent="0.35">
      <c r="A38" s="8" t="s">
        <v>31</v>
      </c>
      <c r="B38" s="9">
        <v>6</v>
      </c>
      <c r="C38" s="113">
        <v>58</v>
      </c>
      <c r="D38" s="67">
        <f t="shared" ref="D38:D42" si="4">C38*B38</f>
        <v>348</v>
      </c>
    </row>
    <row r="39" spans="1:4" ht="16.2" thickBot="1" x14ac:dyDescent="0.35">
      <c r="A39" s="8" t="s">
        <v>146</v>
      </c>
      <c r="B39" s="9">
        <v>4</v>
      </c>
      <c r="C39" s="113">
        <v>60</v>
      </c>
      <c r="D39" s="67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13">
        <v>12</v>
      </c>
      <c r="D40" s="67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13">
        <v>120</v>
      </c>
      <c r="D41" s="67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13">
        <v>40</v>
      </c>
      <c r="D42" s="67">
        <f t="shared" si="4"/>
        <v>80</v>
      </c>
    </row>
    <row r="43" spans="1:4" ht="16.2" thickBot="1" x14ac:dyDescent="0.35">
      <c r="A43" s="186" t="s">
        <v>32</v>
      </c>
      <c r="B43" s="187"/>
      <c r="C43" s="188"/>
      <c r="D43" s="99"/>
    </row>
    <row r="44" spans="1:4" ht="16.2" thickBot="1" x14ac:dyDescent="0.35">
      <c r="A44" s="186" t="s">
        <v>33</v>
      </c>
      <c r="B44" s="187"/>
      <c r="C44" s="188"/>
      <c r="D44" s="100"/>
    </row>
    <row r="45" spans="1:4" ht="16.2" thickBot="1" x14ac:dyDescent="0.35">
      <c r="A45" s="101" t="s">
        <v>2</v>
      </c>
      <c r="B45" s="102" t="s">
        <v>21</v>
      </c>
      <c r="C45" s="103" t="s">
        <v>34</v>
      </c>
      <c r="D45" s="100"/>
    </row>
    <row r="46" spans="1:4" ht="15.6" x14ac:dyDescent="0.3">
      <c r="A46" s="3"/>
      <c r="B46" s="11">
        <f>SUM(D37:D42)</f>
        <v>1240</v>
      </c>
      <c r="C46" s="104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workbookViewId="0">
      <selection activeCell="B9" sqref="B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73" t="s">
        <v>100</v>
      </c>
      <c r="B1" s="173"/>
      <c r="C1" s="173"/>
      <c r="D1" s="173"/>
    </row>
    <row r="2" spans="1:7" ht="22.8" x14ac:dyDescent="0.4">
      <c r="A2" s="173" t="s">
        <v>101</v>
      </c>
      <c r="B2" s="173"/>
      <c r="C2" s="173"/>
      <c r="D2" s="173"/>
    </row>
    <row r="3" spans="1:7" x14ac:dyDescent="0.3">
      <c r="A3" s="177"/>
      <c r="B3" s="177"/>
      <c r="C3" s="177"/>
      <c r="D3" s="177"/>
    </row>
    <row r="4" spans="1:7" x14ac:dyDescent="0.3">
      <c r="A4" s="32" t="s">
        <v>109</v>
      </c>
      <c r="B4" s="172" t="s">
        <v>159</v>
      </c>
      <c r="C4" s="172"/>
    </row>
    <row r="5" spans="1:7" x14ac:dyDescent="0.3">
      <c r="A5" s="32" t="s">
        <v>110</v>
      </c>
      <c r="B5" s="172" t="s">
        <v>161</v>
      </c>
      <c r="C5" s="172"/>
      <c r="E5" s="53"/>
    </row>
    <row r="6" spans="1:7" x14ac:dyDescent="0.3">
      <c r="A6" s="32"/>
      <c r="B6" s="172"/>
      <c r="C6" s="172"/>
    </row>
    <row r="7" spans="1:7" x14ac:dyDescent="0.3">
      <c r="A7" s="176" t="s">
        <v>35</v>
      </c>
      <c r="B7" s="176"/>
      <c r="C7" s="176"/>
    </row>
    <row r="8" spans="1:7" ht="16.2" thickBot="1" x14ac:dyDescent="0.35">
      <c r="D8" s="70"/>
      <c r="E8" s="70"/>
      <c r="F8" s="127"/>
      <c r="G8" s="127"/>
    </row>
    <row r="9" spans="1:7" ht="16.2" thickBot="1" x14ac:dyDescent="0.35">
      <c r="A9" s="13">
        <v>1</v>
      </c>
      <c r="B9" s="122" t="s">
        <v>36</v>
      </c>
      <c r="C9" s="122" t="s">
        <v>37</v>
      </c>
      <c r="D9" s="70"/>
      <c r="E9" s="70"/>
      <c r="F9" s="127"/>
      <c r="G9" s="127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68">
        <f>C10+C11</f>
        <v>2399.2280000000001</v>
      </c>
      <c r="E10" s="68">
        <f>D10/220</f>
        <v>10.905581818181819</v>
      </c>
      <c r="F10" s="127"/>
      <c r="G10" s="127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204"/>
      <c r="E11" s="68">
        <f>E10*0.2</f>
        <v>2.181116363636364</v>
      </c>
      <c r="F11" s="127"/>
      <c r="G11" s="127"/>
    </row>
    <row r="12" spans="1:7" ht="16.2" thickBot="1" x14ac:dyDescent="0.35">
      <c r="A12" s="15" t="s">
        <v>41</v>
      </c>
      <c r="B12" s="16" t="s">
        <v>162</v>
      </c>
      <c r="C12" s="23">
        <f>E12*D12</f>
        <v>340.7776206545455</v>
      </c>
      <c r="D12" s="204">
        <f>4.5*4.34</f>
        <v>19.53</v>
      </c>
      <c r="E12" s="68">
        <f>E10*1.6</f>
        <v>17.448930909090912</v>
      </c>
      <c r="F12" s="127"/>
      <c r="G12" s="127"/>
    </row>
    <row r="13" spans="1:7" ht="16.2" thickBot="1" x14ac:dyDescent="0.35">
      <c r="A13" s="15" t="s">
        <v>42</v>
      </c>
      <c r="B13" s="16" t="s">
        <v>163</v>
      </c>
      <c r="C13" s="23">
        <f>C12*22%</f>
        <v>74.971076544000013</v>
      </c>
      <c r="D13" s="129"/>
      <c r="E13" s="128"/>
      <c r="F13" s="127"/>
      <c r="G13" s="127"/>
    </row>
    <row r="14" spans="1:7" ht="16.2" thickBot="1" x14ac:dyDescent="0.35">
      <c r="A14" s="174" t="s">
        <v>5</v>
      </c>
      <c r="B14" s="175"/>
      <c r="C14" s="39">
        <f>SUM(C10:C13)</f>
        <v>2814.9766971985455</v>
      </c>
      <c r="D14" s="127"/>
      <c r="E14" s="127"/>
      <c r="F14" s="127"/>
      <c r="G14" s="127"/>
    </row>
    <row r="15" spans="1:7" x14ac:dyDescent="0.3">
      <c r="D15" s="127"/>
      <c r="E15" s="127"/>
      <c r="F15" s="127"/>
      <c r="G15" s="127"/>
    </row>
    <row r="16" spans="1:7" x14ac:dyDescent="0.3">
      <c r="D16" s="127"/>
      <c r="E16" s="127"/>
      <c r="F16" s="127"/>
      <c r="G16" s="127"/>
    </row>
    <row r="17" spans="1:4" x14ac:dyDescent="0.3">
      <c r="A17" s="165" t="s">
        <v>48</v>
      </c>
      <c r="B17" s="165"/>
      <c r="C17" s="165"/>
    </row>
    <row r="18" spans="1:4" x14ac:dyDescent="0.3">
      <c r="A18" s="12"/>
    </row>
    <row r="19" spans="1:4" x14ac:dyDescent="0.3">
      <c r="A19" s="168" t="s">
        <v>49</v>
      </c>
      <c r="B19" s="168"/>
      <c r="C19" s="168"/>
    </row>
    <row r="20" spans="1:4" ht="16.2" thickBot="1" x14ac:dyDescent="0.35"/>
    <row r="21" spans="1:4" ht="16.2" thickBot="1" x14ac:dyDescent="0.35">
      <c r="A21" s="13" t="s">
        <v>50</v>
      </c>
      <c r="B21" s="122" t="s">
        <v>51</v>
      </c>
      <c r="C21" s="122" t="s">
        <v>57</v>
      </c>
      <c r="D21" s="122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234.48755887663884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340.612180361024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575.09973923766279</v>
      </c>
    </row>
    <row r="27" spans="1:4" x14ac:dyDescent="0.3">
      <c r="A27" s="171" t="s">
        <v>54</v>
      </c>
      <c r="B27" s="171"/>
      <c r="C27" s="171"/>
      <c r="D27" s="171"/>
    </row>
    <row r="28" spans="1:4" ht="16.2" thickBot="1" x14ac:dyDescent="0.35"/>
    <row r="29" spans="1:4" ht="16.2" thickBot="1" x14ac:dyDescent="0.35">
      <c r="A29" s="13" t="s">
        <v>55</v>
      </c>
      <c r="B29" s="122" t="s">
        <v>56</v>
      </c>
      <c r="C29" s="122" t="s">
        <v>57</v>
      </c>
      <c r="D29" s="122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678.01528728724179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84.751910910905224</v>
      </c>
    </row>
    <row r="32" spans="1:4" ht="16.2" thickBot="1" x14ac:dyDescent="0.35">
      <c r="A32" s="15" t="s">
        <v>41</v>
      </c>
      <c r="B32" s="16" t="s">
        <v>60</v>
      </c>
      <c r="C32" s="105">
        <v>0.03</v>
      </c>
      <c r="D32" s="38">
        <f t="shared" si="0"/>
        <v>101.70229309308625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50.851146546543127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33.900764364362082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20.340458618617252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6.7801528728724172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271.20611491489666</v>
      </c>
    </row>
    <row r="38" spans="1:5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1247.5481286085248</v>
      </c>
      <c r="E38" s="66">
        <f>C38*C24</f>
        <v>7.5182399999999996E-2</v>
      </c>
    </row>
    <row r="41" spans="1:5" x14ac:dyDescent="0.3">
      <c r="A41" s="168" t="s">
        <v>65</v>
      </c>
      <c r="B41" s="168"/>
      <c r="C41" s="168"/>
    </row>
    <row r="42" spans="1:5" ht="16.2" thickBot="1" x14ac:dyDescent="0.35"/>
    <row r="43" spans="1:5" ht="16.2" thickBot="1" x14ac:dyDescent="0.35">
      <c r="A43" s="13" t="s">
        <v>66</v>
      </c>
      <c r="B43" s="122" t="s">
        <v>67</v>
      </c>
      <c r="C43" s="122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'Planilha de Apoio - REG'!D14</f>
        <v>149.2664</v>
      </c>
    </row>
    <row r="45" spans="1:5" ht="16.2" thickBot="1" x14ac:dyDescent="0.35">
      <c r="A45" s="15" t="s">
        <v>40</v>
      </c>
      <c r="B45" s="16" t="s">
        <v>111</v>
      </c>
      <c r="C45" s="23">
        <f>'Planilha de Apoio - REG'!D21</f>
        <v>684.58519999999999</v>
      </c>
    </row>
    <row r="46" spans="1:5" ht="16.2" thickBot="1" x14ac:dyDescent="0.35">
      <c r="A46" s="15" t="s">
        <v>41</v>
      </c>
      <c r="B46" s="16" t="s">
        <v>127</v>
      </c>
      <c r="C46" s="106">
        <v>15</v>
      </c>
    </row>
    <row r="47" spans="1:5" ht="16.2" thickBot="1" x14ac:dyDescent="0.35">
      <c r="A47" s="46" t="s">
        <v>42</v>
      </c>
      <c r="B47" s="34" t="s">
        <v>143</v>
      </c>
      <c r="C47" s="23">
        <f>'Planilha de Apoio - REG'!D25</f>
        <v>161.0915</v>
      </c>
    </row>
    <row r="48" spans="1:5" ht="16.2" thickBot="1" x14ac:dyDescent="0.35">
      <c r="A48" s="46" t="s">
        <v>43</v>
      </c>
      <c r="B48" s="107" t="s">
        <v>144</v>
      </c>
      <c r="C48" s="106"/>
    </row>
    <row r="49" spans="1:4" ht="16.2" thickBot="1" x14ac:dyDescent="0.35">
      <c r="A49" s="174" t="s">
        <v>5</v>
      </c>
      <c r="B49" s="175"/>
      <c r="C49" s="23">
        <f>SUM(C44:C48)</f>
        <v>1009.9431</v>
      </c>
    </row>
    <row r="52" spans="1:4" x14ac:dyDescent="0.3">
      <c r="A52" s="168" t="s">
        <v>69</v>
      </c>
      <c r="B52" s="168"/>
      <c r="C52" s="168"/>
    </row>
    <row r="53" spans="1:4" ht="16.2" thickBot="1" x14ac:dyDescent="0.35"/>
    <row r="54" spans="1:4" ht="16.2" thickBot="1" x14ac:dyDescent="0.35">
      <c r="A54" s="13">
        <v>2</v>
      </c>
      <c r="B54" s="122" t="s">
        <v>70</v>
      </c>
      <c r="C54" s="122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575.09973923766279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1247.5481286085248</v>
      </c>
    </row>
    <row r="57" spans="1:4" ht="16.2" thickBot="1" x14ac:dyDescent="0.35">
      <c r="A57" s="15" t="s">
        <v>66</v>
      </c>
      <c r="B57" s="16" t="s">
        <v>67</v>
      </c>
      <c r="C57" s="23">
        <f>C49</f>
        <v>1009.9431</v>
      </c>
    </row>
    <row r="58" spans="1:4" ht="16.2" thickBot="1" x14ac:dyDescent="0.35">
      <c r="A58" s="166" t="s">
        <v>5</v>
      </c>
      <c r="B58" s="167"/>
      <c r="C58" s="23">
        <f>SUM(C55:C57)</f>
        <v>2832.5909678461876</v>
      </c>
    </row>
    <row r="59" spans="1:4" x14ac:dyDescent="0.3">
      <c r="A59" s="2"/>
    </row>
    <row r="61" spans="1:4" x14ac:dyDescent="0.3">
      <c r="A61" s="165" t="s">
        <v>71</v>
      </c>
      <c r="B61" s="165"/>
      <c r="C61" s="165"/>
    </row>
    <row r="62" spans="1:4" ht="16.2" thickBot="1" x14ac:dyDescent="0.35"/>
    <row r="63" spans="1:4" ht="16.2" thickBot="1" x14ac:dyDescent="0.35">
      <c r="A63" s="13">
        <v>3</v>
      </c>
      <c r="B63" s="122" t="s">
        <v>72</v>
      </c>
      <c r="C63" s="122" t="s">
        <v>57</v>
      </c>
      <c r="D63" s="122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11.82290212823389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0.94583217025871125</v>
      </c>
    </row>
    <row r="66" spans="1:4" ht="16.2" thickBot="1" x14ac:dyDescent="0.35">
      <c r="A66" s="15" t="s">
        <v>41</v>
      </c>
      <c r="B66" s="18" t="s">
        <v>130</v>
      </c>
      <c r="C66" s="27">
        <v>3.5999999999999999E-3</v>
      </c>
      <c r="D66" s="23">
        <f>C66*C14</f>
        <v>10.133916109914763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54.610547925651787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20.096681636639858</v>
      </c>
    </row>
    <row r="69" spans="1:4" ht="16.2" thickBot="1" x14ac:dyDescent="0.35">
      <c r="A69" s="15" t="s">
        <v>45</v>
      </c>
      <c r="B69" s="18" t="s">
        <v>131</v>
      </c>
      <c r="C69" s="27">
        <v>3.6400000000000002E-2</v>
      </c>
      <c r="D69" s="23">
        <f>C69*C14</f>
        <v>102.46515177802706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200.07503174872608</v>
      </c>
    </row>
    <row r="73" spans="1:4" x14ac:dyDescent="0.3">
      <c r="A73" s="165" t="s">
        <v>79</v>
      </c>
      <c r="B73" s="165"/>
      <c r="C73" s="165"/>
    </row>
    <row r="76" spans="1:4" x14ac:dyDescent="0.3">
      <c r="A76" s="168" t="s">
        <v>80</v>
      </c>
      <c r="B76" s="168"/>
      <c r="C76" s="168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2" t="s">
        <v>82</v>
      </c>
      <c r="C78" s="122" t="s">
        <v>57</v>
      </c>
      <c r="D78" s="122" t="s">
        <v>37</v>
      </c>
    </row>
    <row r="79" spans="1:4" ht="16.2" thickBot="1" x14ac:dyDescent="0.35">
      <c r="A79" s="15" t="s">
        <v>38</v>
      </c>
      <c r="B79" s="16" t="s">
        <v>164</v>
      </c>
      <c r="C79" s="27">
        <f>1/12/12</f>
        <v>6.9444444444444441E-3</v>
      </c>
      <c r="D79" s="23">
        <f t="shared" ref="D79:D85" si="1">(C$14)*C79</f>
        <v>19.548449286101008</v>
      </c>
    </row>
    <row r="80" spans="1:4" ht="16.2" thickBot="1" x14ac:dyDescent="0.35">
      <c r="A80" s="15" t="s">
        <v>40</v>
      </c>
      <c r="B80" s="16" t="s">
        <v>82</v>
      </c>
      <c r="C80" s="108">
        <v>0.02</v>
      </c>
      <c r="D80" s="23">
        <f t="shared" si="1"/>
        <v>56.299533943970914</v>
      </c>
    </row>
    <row r="81" spans="1:7" ht="16.2" thickBot="1" x14ac:dyDescent="0.35">
      <c r="A81" s="15" t="s">
        <v>41</v>
      </c>
      <c r="B81" s="16" t="s">
        <v>83</v>
      </c>
      <c r="C81" s="108">
        <v>1.4999999999999999E-2</v>
      </c>
      <c r="D81" s="23">
        <f t="shared" si="1"/>
        <v>42.224650457978179</v>
      </c>
    </row>
    <row r="82" spans="1:7" ht="16.2" thickBot="1" x14ac:dyDescent="0.35">
      <c r="A82" s="15" t="s">
        <v>42</v>
      </c>
      <c r="B82" s="16" t="s">
        <v>84</v>
      </c>
      <c r="C82" s="108">
        <v>0.01</v>
      </c>
      <c r="D82" s="23">
        <f t="shared" si="1"/>
        <v>28.149766971985457</v>
      </c>
    </row>
    <row r="83" spans="1:7" ht="16.2" thickBot="1" x14ac:dyDescent="0.35">
      <c r="A83" s="15" t="s">
        <v>43</v>
      </c>
      <c r="B83" s="16" t="s">
        <v>85</v>
      </c>
      <c r="C83" s="108">
        <v>0.01</v>
      </c>
      <c r="D83" s="23">
        <f t="shared" si="1"/>
        <v>28.149766971985457</v>
      </c>
    </row>
    <row r="84" spans="1:7" ht="16.2" thickBot="1" x14ac:dyDescent="0.35">
      <c r="A84" s="15" t="s">
        <v>45</v>
      </c>
      <c r="B84" s="109" t="s">
        <v>47</v>
      </c>
      <c r="C84" s="108">
        <v>0</v>
      </c>
      <c r="D84" s="23">
        <f t="shared" si="1"/>
        <v>0</v>
      </c>
    </row>
    <row r="85" spans="1:7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1"/>
        <v>174.37216763202102</v>
      </c>
    </row>
    <row r="86" spans="1:7" x14ac:dyDescent="0.3">
      <c r="C86" s="53">
        <f>C24+C38+C70+C85+E38</f>
        <v>0.78050204444444449</v>
      </c>
    </row>
    <row r="88" spans="1:7" x14ac:dyDescent="0.3">
      <c r="A88" s="168" t="s">
        <v>86</v>
      </c>
      <c r="B88" s="168"/>
      <c r="C88" s="168"/>
      <c r="F88" s="70"/>
      <c r="G88" s="70"/>
    </row>
    <row r="89" spans="1:7" ht="16.2" thickBot="1" x14ac:dyDescent="0.35">
      <c r="A89" s="12"/>
      <c r="F89" s="70"/>
      <c r="G89" s="70"/>
    </row>
    <row r="90" spans="1:7" ht="16.2" thickBot="1" x14ac:dyDescent="0.35">
      <c r="A90" s="13" t="s">
        <v>87</v>
      </c>
      <c r="B90" s="122" t="s">
        <v>129</v>
      </c>
      <c r="C90" s="122" t="s">
        <v>37</v>
      </c>
      <c r="F90" s="68">
        <f>C10+C11</f>
        <v>2399.2280000000001</v>
      </c>
      <c r="G90" s="70"/>
    </row>
    <row r="91" spans="1:7" ht="16.2" thickBot="1" x14ac:dyDescent="0.35">
      <c r="A91" s="15" t="s">
        <v>38</v>
      </c>
      <c r="B91" s="16" t="s">
        <v>102</v>
      </c>
      <c r="C91" s="52">
        <f>F93*0.5</f>
        <v>226.83610181818185</v>
      </c>
      <c r="F91" s="68">
        <f>F90/220</f>
        <v>10.905581818181819</v>
      </c>
      <c r="G91" s="70"/>
    </row>
    <row r="92" spans="1:7" ht="16.2" thickBot="1" x14ac:dyDescent="0.35">
      <c r="A92" s="166" t="s">
        <v>5</v>
      </c>
      <c r="B92" s="167"/>
      <c r="C92" s="52">
        <f>C91</f>
        <v>226.83610181818185</v>
      </c>
      <c r="F92" s="68">
        <f>F91*1.6</f>
        <v>17.448930909090912</v>
      </c>
      <c r="G92" s="70"/>
    </row>
    <row r="93" spans="1:7" x14ac:dyDescent="0.3">
      <c r="F93" s="68">
        <f>F92*26</f>
        <v>453.67220363636369</v>
      </c>
      <c r="G93" s="70"/>
    </row>
    <row r="94" spans="1:7" x14ac:dyDescent="0.3">
      <c r="F94" s="70"/>
      <c r="G94" s="70"/>
    </row>
    <row r="95" spans="1:7" x14ac:dyDescent="0.3">
      <c r="A95" s="168" t="s">
        <v>89</v>
      </c>
      <c r="B95" s="168"/>
      <c r="C95" s="168"/>
      <c r="F95" s="70"/>
      <c r="G95" s="70"/>
    </row>
    <row r="96" spans="1:7" ht="16.2" thickBot="1" x14ac:dyDescent="0.35">
      <c r="A96" s="12"/>
      <c r="F96" s="70"/>
    </row>
    <row r="97" spans="1:3" ht="16.2" thickBot="1" x14ac:dyDescent="0.35">
      <c r="A97" s="13">
        <v>4</v>
      </c>
      <c r="B97" s="122" t="s">
        <v>90</v>
      </c>
      <c r="C97" s="122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174.37216763202102</v>
      </c>
    </row>
    <row r="99" spans="1:3" ht="16.2" thickBot="1" x14ac:dyDescent="0.35">
      <c r="A99" s="15" t="s">
        <v>87</v>
      </c>
      <c r="B99" s="16" t="s">
        <v>88</v>
      </c>
      <c r="C99" s="23">
        <f>C92</f>
        <v>226.83610181818185</v>
      </c>
    </row>
    <row r="100" spans="1:3" ht="16.2" thickBot="1" x14ac:dyDescent="0.35">
      <c r="A100" s="166" t="s">
        <v>5</v>
      </c>
      <c r="B100" s="167"/>
      <c r="C100" s="39">
        <f>C98+C99</f>
        <v>401.20826945020286</v>
      </c>
    </row>
    <row r="103" spans="1:3" x14ac:dyDescent="0.3">
      <c r="A103" s="165" t="s">
        <v>91</v>
      </c>
      <c r="B103" s="165"/>
      <c r="C103" s="165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2" t="s">
        <v>37</v>
      </c>
    </row>
    <row r="106" spans="1:3" ht="16.2" thickBot="1" x14ac:dyDescent="0.35">
      <c r="A106" s="15" t="s">
        <v>38</v>
      </c>
      <c r="B106" s="16" t="s">
        <v>92</v>
      </c>
      <c r="C106" s="106">
        <f>'Planilha de Apoio - REG'!C46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6">
        <f>'Planilha de Apoio - REG'!D34</f>
        <v>72.938749999999999</v>
      </c>
    </row>
    <row r="108" spans="1:3" ht="16.2" thickBot="1" x14ac:dyDescent="0.35">
      <c r="A108" s="15" t="s">
        <v>41</v>
      </c>
      <c r="B108" s="109" t="s">
        <v>145</v>
      </c>
      <c r="C108" s="106"/>
    </row>
    <row r="109" spans="1:3" ht="16.2" thickBot="1" x14ac:dyDescent="0.35">
      <c r="A109" s="15" t="s">
        <v>42</v>
      </c>
      <c r="B109" s="109" t="s">
        <v>145</v>
      </c>
      <c r="C109" s="106"/>
    </row>
    <row r="110" spans="1:3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5" t="s">
        <v>94</v>
      </c>
      <c r="B113" s="165"/>
      <c r="C113" s="165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2" t="s">
        <v>57</v>
      </c>
      <c r="D115" s="122" t="s">
        <v>37</v>
      </c>
    </row>
    <row r="116" spans="1:4" ht="16.2" thickBot="1" x14ac:dyDescent="0.35">
      <c r="A116" s="15" t="s">
        <v>38</v>
      </c>
      <c r="B116" s="43" t="s">
        <v>24</v>
      </c>
      <c r="C116" s="105">
        <v>0.1</v>
      </c>
      <c r="D116" s="45">
        <f>C116*C135</f>
        <v>642.5123049576996</v>
      </c>
    </row>
    <row r="117" spans="1:4" ht="16.2" thickBot="1" x14ac:dyDescent="0.35">
      <c r="A117" s="15" t="s">
        <v>40</v>
      </c>
      <c r="B117" s="43" t="s">
        <v>26</v>
      </c>
      <c r="C117" s="105">
        <f>C116</f>
        <v>0.1</v>
      </c>
      <c r="D117" s="45">
        <f>C117*(C135+D116)</f>
        <v>706.76353545346956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283.76555948456803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233.23196669964494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50.533592784923073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0.04</v>
      </c>
      <c r="D123" s="45">
        <f>C123*(C$135+D$116+D$117)</f>
        <v>310.97595559952663</v>
      </c>
    </row>
    <row r="124" spans="1:4" ht="16.2" thickBot="1" x14ac:dyDescent="0.35">
      <c r="A124" s="169" t="s">
        <v>64</v>
      </c>
      <c r="B124" s="170"/>
      <c r="C124" s="44">
        <f>C116+C117+C119+C122+C123</f>
        <v>0.27650000000000002</v>
      </c>
      <c r="D124" s="45">
        <f>D116+D117+D119+D122+D123</f>
        <v>1944.0173554952639</v>
      </c>
    </row>
    <row r="127" spans="1:4" x14ac:dyDescent="0.3">
      <c r="A127" s="165" t="s">
        <v>95</v>
      </c>
      <c r="B127" s="165"/>
      <c r="C127" s="165"/>
    </row>
    <row r="128" spans="1:4" ht="16.2" thickBot="1" x14ac:dyDescent="0.35"/>
    <row r="129" spans="1:3" ht="16.2" thickBot="1" x14ac:dyDescent="0.35">
      <c r="A129" s="13"/>
      <c r="B129" s="122" t="s">
        <v>96</v>
      </c>
      <c r="C129" s="122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2814.9766971985455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2832.5909678461876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200.07503174872608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401.20826945020286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66" t="s">
        <v>97</v>
      </c>
      <c r="B135" s="167"/>
      <c r="C135" s="42">
        <f>SUM(C130:C134)</f>
        <v>6425.123049576996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1944.0173554952639</v>
      </c>
    </row>
    <row r="137" spans="1:3" x14ac:dyDescent="0.3">
      <c r="A137" s="163" t="s">
        <v>99</v>
      </c>
      <c r="B137" s="164"/>
      <c r="C137" s="49">
        <f>C135+C136</f>
        <v>8369.1404050722595</v>
      </c>
    </row>
    <row r="138" spans="1:3" x14ac:dyDescent="0.3">
      <c r="A138" s="160" t="s">
        <v>118</v>
      </c>
      <c r="B138" s="161"/>
      <c r="C138" s="51">
        <v>1</v>
      </c>
    </row>
    <row r="139" spans="1:3" ht="16.2" thickBot="1" x14ac:dyDescent="0.35">
      <c r="A139" s="162" t="s">
        <v>119</v>
      </c>
      <c r="B139" s="162"/>
      <c r="C139" s="50">
        <f>C137*C138</f>
        <v>8369.1404050722595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workbookViewId="0">
      <selection activeCell="B16" sqref="B1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73" t="s">
        <v>100</v>
      </c>
      <c r="B1" s="173"/>
      <c r="C1" s="173"/>
      <c r="D1" s="173"/>
    </row>
    <row r="2" spans="1:7" ht="22.8" x14ac:dyDescent="0.4">
      <c r="A2" s="173" t="s">
        <v>101</v>
      </c>
      <c r="B2" s="173"/>
      <c r="C2" s="173"/>
      <c r="D2" s="173"/>
    </row>
    <row r="3" spans="1:7" x14ac:dyDescent="0.3">
      <c r="A3" s="177"/>
      <c r="B3" s="177"/>
      <c r="C3" s="177"/>
      <c r="D3" s="177"/>
    </row>
    <row r="4" spans="1:7" x14ac:dyDescent="0.3">
      <c r="A4" s="32" t="s">
        <v>109</v>
      </c>
      <c r="B4" s="172" t="s">
        <v>159</v>
      </c>
      <c r="C4" s="172"/>
    </row>
    <row r="5" spans="1:7" x14ac:dyDescent="0.3">
      <c r="A5" s="32" t="s">
        <v>110</v>
      </c>
      <c r="B5" s="172" t="s">
        <v>161</v>
      </c>
      <c r="C5" s="172"/>
      <c r="E5" s="53"/>
    </row>
    <row r="6" spans="1:7" x14ac:dyDescent="0.3">
      <c r="A6" s="32"/>
      <c r="B6" s="172"/>
      <c r="C6" s="172"/>
    </row>
    <row r="7" spans="1:7" x14ac:dyDescent="0.3">
      <c r="A7" s="176" t="s">
        <v>35</v>
      </c>
      <c r="B7" s="176"/>
      <c r="C7" s="176"/>
    </row>
    <row r="8" spans="1:7" ht="16.2" thickBot="1" x14ac:dyDescent="0.35">
      <c r="D8" s="127"/>
      <c r="E8" s="127"/>
      <c r="F8" s="127"/>
      <c r="G8" s="127"/>
    </row>
    <row r="9" spans="1:7" ht="16.2" thickBot="1" x14ac:dyDescent="0.35">
      <c r="A9" s="13">
        <v>1</v>
      </c>
      <c r="B9" s="125" t="s">
        <v>36</v>
      </c>
      <c r="C9" s="125" t="s">
        <v>37</v>
      </c>
      <c r="D9" s="70"/>
      <c r="E9" s="70"/>
      <c r="F9" s="127"/>
      <c r="G9" s="127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68">
        <f>C10+C11</f>
        <v>2399.2280000000001</v>
      </c>
      <c r="E10" s="68">
        <f>D10/220</f>
        <v>10.905581818181819</v>
      </c>
      <c r="F10" s="127"/>
      <c r="G10" s="127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204"/>
      <c r="E11" s="68">
        <f>E10*0.2</f>
        <v>2.181116363636364</v>
      </c>
      <c r="F11" s="127"/>
      <c r="G11" s="127"/>
    </row>
    <row r="12" spans="1:7" ht="16.2" thickBot="1" x14ac:dyDescent="0.35">
      <c r="A12" s="15" t="s">
        <v>41</v>
      </c>
      <c r="B12" s="16" t="s">
        <v>4</v>
      </c>
      <c r="C12" s="23">
        <f>D12*E11</f>
        <v>26.173396363636368</v>
      </c>
      <c r="D12" s="204">
        <v>12</v>
      </c>
      <c r="E12" s="68"/>
      <c r="F12" s="127"/>
      <c r="G12" s="127"/>
    </row>
    <row r="13" spans="1:7" ht="16.2" thickBot="1" x14ac:dyDescent="0.35">
      <c r="A13" s="15" t="s">
        <v>42</v>
      </c>
      <c r="B13" s="16" t="s">
        <v>162</v>
      </c>
      <c r="C13" s="23">
        <f>E13*D13</f>
        <v>340.7776206545455</v>
      </c>
      <c r="D13" s="204">
        <f>4.5*4.34</f>
        <v>19.53</v>
      </c>
      <c r="E13" s="68">
        <f>E10*1.6</f>
        <v>17.448930909090912</v>
      </c>
      <c r="F13" s="127"/>
      <c r="G13" s="127"/>
    </row>
    <row r="14" spans="1:7" ht="16.2" thickBot="1" x14ac:dyDescent="0.35">
      <c r="A14" s="15" t="s">
        <v>43</v>
      </c>
      <c r="B14" s="16" t="s">
        <v>163</v>
      </c>
      <c r="C14" s="23">
        <f>C13*22%</f>
        <v>74.971076544000013</v>
      </c>
      <c r="D14" s="129"/>
      <c r="E14" s="128"/>
      <c r="F14" s="127"/>
      <c r="G14" s="127"/>
    </row>
    <row r="15" spans="1:7" ht="16.2" thickBot="1" x14ac:dyDescent="0.35">
      <c r="A15" s="174" t="s">
        <v>5</v>
      </c>
      <c r="B15" s="175"/>
      <c r="C15" s="39">
        <f>SUM(C10:C14)</f>
        <v>2841.1500935621821</v>
      </c>
      <c r="D15" s="127"/>
      <c r="E15" s="127"/>
      <c r="F15" s="127"/>
      <c r="G15" s="127"/>
    </row>
    <row r="16" spans="1:7" x14ac:dyDescent="0.3">
      <c r="D16" s="127"/>
      <c r="E16" s="127"/>
      <c r="F16" s="127"/>
      <c r="G16" s="127"/>
    </row>
    <row r="17" spans="1:7" x14ac:dyDescent="0.3">
      <c r="D17" s="127"/>
      <c r="E17" s="127"/>
      <c r="F17" s="127"/>
      <c r="G17" s="127"/>
    </row>
    <row r="18" spans="1:7" x14ac:dyDescent="0.3">
      <c r="A18" s="165" t="s">
        <v>48</v>
      </c>
      <c r="B18" s="165"/>
      <c r="C18" s="165"/>
    </row>
    <row r="19" spans="1:7" x14ac:dyDescent="0.3">
      <c r="A19" s="12"/>
    </row>
    <row r="20" spans="1:7" x14ac:dyDescent="0.3">
      <c r="A20" s="168" t="s">
        <v>49</v>
      </c>
      <c r="B20" s="168"/>
      <c r="C20" s="168"/>
    </row>
    <row r="21" spans="1:7" ht="16.2" thickBot="1" x14ac:dyDescent="0.35"/>
    <row r="22" spans="1:7" ht="16.2" thickBot="1" x14ac:dyDescent="0.35">
      <c r="A22" s="13" t="s">
        <v>50</v>
      </c>
      <c r="B22" s="125" t="s">
        <v>51</v>
      </c>
      <c r="C22" s="125" t="s">
        <v>57</v>
      </c>
      <c r="D22" s="125" t="s">
        <v>37</v>
      </c>
    </row>
    <row r="23" spans="1:7" ht="16.2" thickBot="1" x14ac:dyDescent="0.35">
      <c r="A23" s="15" t="s">
        <v>38</v>
      </c>
      <c r="B23" s="35" t="s">
        <v>52</v>
      </c>
      <c r="C23" s="31">
        <v>8.3299999999999999E-2</v>
      </c>
      <c r="D23" s="36">
        <f>C$15*C23</f>
        <v>236.66780279372978</v>
      </c>
    </row>
    <row r="24" spans="1:7" ht="16.2" thickBot="1" x14ac:dyDescent="0.35">
      <c r="A24" s="15" t="s">
        <v>40</v>
      </c>
      <c r="B24" s="33" t="s">
        <v>53</v>
      </c>
      <c r="C24" s="37">
        <v>0.121</v>
      </c>
      <c r="D24" s="38">
        <f>C$15*C24</f>
        <v>343.77916132102399</v>
      </c>
    </row>
    <row r="25" spans="1:7" ht="16.2" thickBot="1" x14ac:dyDescent="0.35">
      <c r="A25" s="166" t="s">
        <v>5</v>
      </c>
      <c r="B25" s="167"/>
      <c r="C25" s="40">
        <f>SUM(C23:C24)</f>
        <v>0.20429999999999998</v>
      </c>
      <c r="D25" s="41">
        <f>C$15*C25</f>
        <v>580.44696411475377</v>
      </c>
    </row>
    <row r="28" spans="1:7" x14ac:dyDescent="0.3">
      <c r="A28" s="171" t="s">
        <v>54</v>
      </c>
      <c r="B28" s="171"/>
      <c r="C28" s="171"/>
      <c r="D28" s="171"/>
    </row>
    <row r="29" spans="1:7" ht="16.2" thickBot="1" x14ac:dyDescent="0.35"/>
    <row r="30" spans="1:7" ht="16.2" thickBot="1" x14ac:dyDescent="0.35">
      <c r="A30" s="13" t="s">
        <v>55</v>
      </c>
      <c r="B30" s="125" t="s">
        <v>56</v>
      </c>
      <c r="C30" s="125" t="s">
        <v>57</v>
      </c>
      <c r="D30" s="125" t="s">
        <v>37</v>
      </c>
    </row>
    <row r="31" spans="1:7" ht="16.2" thickBot="1" x14ac:dyDescent="0.35">
      <c r="A31" s="15" t="s">
        <v>38</v>
      </c>
      <c r="B31" s="16" t="s">
        <v>58</v>
      </c>
      <c r="C31" s="17">
        <v>0.2</v>
      </c>
      <c r="D31" s="38">
        <f t="shared" ref="D31:D39" si="0">(D$25+C$15)*C31</f>
        <v>684.31941153538719</v>
      </c>
    </row>
    <row r="32" spans="1:7" ht="16.2" thickBot="1" x14ac:dyDescent="0.35">
      <c r="A32" s="15" t="s">
        <v>40</v>
      </c>
      <c r="B32" s="16" t="s">
        <v>59</v>
      </c>
      <c r="C32" s="17">
        <v>2.5000000000000001E-2</v>
      </c>
      <c r="D32" s="38">
        <f t="shared" si="0"/>
        <v>85.539926441923399</v>
      </c>
    </row>
    <row r="33" spans="1:5" ht="16.2" thickBot="1" x14ac:dyDescent="0.35">
      <c r="A33" s="15" t="s">
        <v>41</v>
      </c>
      <c r="B33" s="16" t="s">
        <v>60</v>
      </c>
      <c r="C33" s="105">
        <v>0.03</v>
      </c>
      <c r="D33" s="38">
        <f t="shared" si="0"/>
        <v>102.64791173030808</v>
      </c>
    </row>
    <row r="34" spans="1:5" ht="16.2" thickBot="1" x14ac:dyDescent="0.35">
      <c r="A34" s="15" t="s">
        <v>42</v>
      </c>
      <c r="B34" s="16" t="s">
        <v>61</v>
      </c>
      <c r="C34" s="17">
        <v>1.4999999999999999E-2</v>
      </c>
      <c r="D34" s="38">
        <f t="shared" si="0"/>
        <v>51.323955865154041</v>
      </c>
    </row>
    <row r="35" spans="1:5" ht="16.2" thickBot="1" x14ac:dyDescent="0.35">
      <c r="A35" s="15" t="s">
        <v>43</v>
      </c>
      <c r="B35" s="16" t="s">
        <v>62</v>
      </c>
      <c r="C35" s="17">
        <v>0.01</v>
      </c>
      <c r="D35" s="38">
        <f t="shared" si="0"/>
        <v>34.215970576769358</v>
      </c>
    </row>
    <row r="36" spans="1:5" ht="16.2" thickBot="1" x14ac:dyDescent="0.35">
      <c r="A36" s="15" t="s">
        <v>45</v>
      </c>
      <c r="B36" s="16" t="s">
        <v>6</v>
      </c>
      <c r="C36" s="17">
        <v>6.0000000000000001E-3</v>
      </c>
      <c r="D36" s="38">
        <f t="shared" si="0"/>
        <v>20.529582346061616</v>
      </c>
    </row>
    <row r="37" spans="1:5" ht="16.2" thickBot="1" x14ac:dyDescent="0.35">
      <c r="A37" s="15" t="s">
        <v>46</v>
      </c>
      <c r="B37" s="16" t="s">
        <v>7</v>
      </c>
      <c r="C37" s="17">
        <v>2E-3</v>
      </c>
      <c r="D37" s="38">
        <f t="shared" si="0"/>
        <v>6.8431941153538718</v>
      </c>
    </row>
    <row r="38" spans="1:5" ht="16.2" thickBot="1" x14ac:dyDescent="0.35">
      <c r="A38" s="15" t="s">
        <v>63</v>
      </c>
      <c r="B38" s="16" t="s">
        <v>8</v>
      </c>
      <c r="C38" s="17">
        <v>0.08</v>
      </c>
      <c r="D38" s="38">
        <f t="shared" si="0"/>
        <v>273.72776461415486</v>
      </c>
    </row>
    <row r="39" spans="1:5" ht="16.2" thickBot="1" x14ac:dyDescent="0.35">
      <c r="A39" s="166" t="s">
        <v>64</v>
      </c>
      <c r="B39" s="167"/>
      <c r="C39" s="17">
        <f>SUM(C31:C38)</f>
        <v>0.36800000000000005</v>
      </c>
      <c r="D39" s="38">
        <f t="shared" si="0"/>
        <v>1259.1477172251125</v>
      </c>
      <c r="E39" s="66">
        <f>C39*C25</f>
        <v>7.5182399999999996E-2</v>
      </c>
    </row>
    <row r="42" spans="1:5" x14ac:dyDescent="0.3">
      <c r="A42" s="168" t="s">
        <v>65</v>
      </c>
      <c r="B42" s="168"/>
      <c r="C42" s="168"/>
    </row>
    <row r="43" spans="1:5" ht="16.2" thickBot="1" x14ac:dyDescent="0.35"/>
    <row r="44" spans="1:5" ht="16.2" thickBot="1" x14ac:dyDescent="0.35">
      <c r="A44" s="13" t="s">
        <v>66</v>
      </c>
      <c r="B44" s="125" t="s">
        <v>67</v>
      </c>
      <c r="C44" s="125" t="s">
        <v>37</v>
      </c>
    </row>
    <row r="45" spans="1:5" ht="16.2" thickBot="1" x14ac:dyDescent="0.35">
      <c r="A45" s="15" t="s">
        <v>38</v>
      </c>
      <c r="B45" s="16" t="s">
        <v>68</v>
      </c>
      <c r="C45" s="25">
        <f>'Planilha de Apoio - REG'!D14</f>
        <v>149.2664</v>
      </c>
    </row>
    <row r="46" spans="1:5" ht="16.2" thickBot="1" x14ac:dyDescent="0.35">
      <c r="A46" s="15" t="s">
        <v>40</v>
      </c>
      <c r="B46" s="16" t="s">
        <v>111</v>
      </c>
      <c r="C46" s="23">
        <f>'Planilha de Apoio - REG'!D21</f>
        <v>684.58519999999999</v>
      </c>
    </row>
    <row r="47" spans="1:5" ht="16.2" thickBot="1" x14ac:dyDescent="0.35">
      <c r="A47" s="15" t="s">
        <v>41</v>
      </c>
      <c r="B47" s="16" t="s">
        <v>127</v>
      </c>
      <c r="C47" s="106">
        <v>15</v>
      </c>
    </row>
    <row r="48" spans="1:5" ht="16.2" thickBot="1" x14ac:dyDescent="0.35">
      <c r="A48" s="46" t="s">
        <v>42</v>
      </c>
      <c r="B48" s="34" t="s">
        <v>143</v>
      </c>
      <c r="C48" s="23">
        <f>'Planilha de Apoio - REG'!D25</f>
        <v>161.0915</v>
      </c>
    </row>
    <row r="49" spans="1:4" ht="16.2" thickBot="1" x14ac:dyDescent="0.35">
      <c r="A49" s="46" t="s">
        <v>43</v>
      </c>
      <c r="B49" s="107" t="s">
        <v>144</v>
      </c>
      <c r="C49" s="106"/>
    </row>
    <row r="50" spans="1:4" ht="16.2" thickBot="1" x14ac:dyDescent="0.35">
      <c r="A50" s="174" t="s">
        <v>5</v>
      </c>
      <c r="B50" s="175"/>
      <c r="C50" s="23">
        <f>SUM(C45:C49)</f>
        <v>1009.9431</v>
      </c>
    </row>
    <row r="53" spans="1:4" x14ac:dyDescent="0.3">
      <c r="A53" s="168" t="s">
        <v>69</v>
      </c>
      <c r="B53" s="168"/>
      <c r="C53" s="168"/>
    </row>
    <row r="54" spans="1:4" ht="16.2" thickBot="1" x14ac:dyDescent="0.35"/>
    <row r="55" spans="1:4" ht="16.2" thickBot="1" x14ac:dyDescent="0.35">
      <c r="A55" s="13">
        <v>2</v>
      </c>
      <c r="B55" s="125" t="s">
        <v>70</v>
      </c>
      <c r="C55" s="125" t="s">
        <v>37</v>
      </c>
    </row>
    <row r="56" spans="1:4" ht="16.2" thickBot="1" x14ac:dyDescent="0.35">
      <c r="A56" s="15" t="s">
        <v>50</v>
      </c>
      <c r="B56" s="16" t="s">
        <v>51</v>
      </c>
      <c r="C56" s="23">
        <f>D25</f>
        <v>580.44696411475377</v>
      </c>
    </row>
    <row r="57" spans="1:4" ht="16.2" thickBot="1" x14ac:dyDescent="0.35">
      <c r="A57" s="15" t="s">
        <v>55</v>
      </c>
      <c r="B57" s="16" t="s">
        <v>56</v>
      </c>
      <c r="C57" s="23">
        <f>D39</f>
        <v>1259.1477172251125</v>
      </c>
    </row>
    <row r="58" spans="1:4" ht="16.2" thickBot="1" x14ac:dyDescent="0.35">
      <c r="A58" s="15" t="s">
        <v>66</v>
      </c>
      <c r="B58" s="16" t="s">
        <v>67</v>
      </c>
      <c r="C58" s="23">
        <f>C50</f>
        <v>1009.9431</v>
      </c>
    </row>
    <row r="59" spans="1:4" ht="16.2" thickBot="1" x14ac:dyDescent="0.35">
      <c r="A59" s="166" t="s">
        <v>5</v>
      </c>
      <c r="B59" s="167"/>
      <c r="C59" s="23">
        <f>SUM(C56:C58)</f>
        <v>2849.5377813398663</v>
      </c>
    </row>
    <row r="60" spans="1:4" x14ac:dyDescent="0.3">
      <c r="A60" s="2"/>
    </row>
    <row r="62" spans="1:4" x14ac:dyDescent="0.3">
      <c r="A62" s="165" t="s">
        <v>71</v>
      </c>
      <c r="B62" s="165"/>
      <c r="C62" s="165"/>
    </row>
    <row r="63" spans="1:4" ht="16.2" thickBot="1" x14ac:dyDescent="0.35"/>
    <row r="64" spans="1:4" ht="16.2" thickBot="1" x14ac:dyDescent="0.35">
      <c r="A64" s="13">
        <v>3</v>
      </c>
      <c r="B64" s="125" t="s">
        <v>72</v>
      </c>
      <c r="C64" s="125" t="s">
        <v>57</v>
      </c>
      <c r="D64" s="125" t="s">
        <v>37</v>
      </c>
    </row>
    <row r="65" spans="1:4" ht="16.2" thickBot="1" x14ac:dyDescent="0.35">
      <c r="A65" s="15" t="s">
        <v>38</v>
      </c>
      <c r="B65" s="18" t="s">
        <v>73</v>
      </c>
      <c r="C65" s="28">
        <v>4.1999999999999997E-3</v>
      </c>
      <c r="D65" s="23">
        <f>(C$15)*C65</f>
        <v>11.932830392961163</v>
      </c>
    </row>
    <row r="66" spans="1:4" ht="16.2" thickBot="1" x14ac:dyDescent="0.35">
      <c r="A66" s="15" t="s">
        <v>40</v>
      </c>
      <c r="B66" s="26" t="s">
        <v>74</v>
      </c>
      <c r="C66" s="29">
        <f>C65*C38</f>
        <v>3.3599999999999998E-4</v>
      </c>
      <c r="D66" s="23">
        <f>(C$15)*C66</f>
        <v>0.95462643143689307</v>
      </c>
    </row>
    <row r="67" spans="1:4" ht="16.2" thickBot="1" x14ac:dyDescent="0.35">
      <c r="A67" s="15" t="s">
        <v>41</v>
      </c>
      <c r="B67" s="18" t="s">
        <v>130</v>
      </c>
      <c r="C67" s="27">
        <v>3.5999999999999999E-3</v>
      </c>
      <c r="D67" s="23">
        <f>C67*C15</f>
        <v>10.228140336823856</v>
      </c>
    </row>
    <row r="68" spans="1:4" ht="16.2" thickBot="1" x14ac:dyDescent="0.35">
      <c r="A68" s="15" t="s">
        <v>42</v>
      </c>
      <c r="B68" s="18" t="s">
        <v>76</v>
      </c>
      <c r="C68" s="30">
        <v>1.9400000000000001E-2</v>
      </c>
      <c r="D68" s="23">
        <f>(C$15)*C68</f>
        <v>55.118311815106331</v>
      </c>
    </row>
    <row r="69" spans="1:4" ht="16.2" thickBot="1" x14ac:dyDescent="0.35">
      <c r="A69" s="15" t="s">
        <v>43</v>
      </c>
      <c r="B69" s="18" t="s">
        <v>77</v>
      </c>
      <c r="C69" s="27">
        <f>C68*C39</f>
        <v>7.1392000000000009E-3</v>
      </c>
      <c r="D69" s="23">
        <f>C69*C15</f>
        <v>20.283538747959131</v>
      </c>
    </row>
    <row r="70" spans="1:4" ht="16.2" thickBot="1" x14ac:dyDescent="0.35">
      <c r="A70" s="15" t="s">
        <v>45</v>
      </c>
      <c r="B70" s="18" t="s">
        <v>131</v>
      </c>
      <c r="C70" s="27">
        <v>3.6400000000000002E-2</v>
      </c>
      <c r="D70" s="23">
        <f>C70*C15</f>
        <v>103.41786340566343</v>
      </c>
    </row>
    <row r="71" spans="1:4" ht="16.2" thickBot="1" x14ac:dyDescent="0.35">
      <c r="A71" s="166" t="s">
        <v>5</v>
      </c>
      <c r="B71" s="167"/>
      <c r="C71" s="27">
        <f>SUM(C65:C70)</f>
        <v>7.1075200000000005E-2</v>
      </c>
      <c r="D71" s="23">
        <f>SUM(D65:D70)</f>
        <v>201.9353111299508</v>
      </c>
    </row>
    <row r="74" spans="1:4" x14ac:dyDescent="0.3">
      <c r="A74" s="165" t="s">
        <v>79</v>
      </c>
      <c r="B74" s="165"/>
      <c r="C74" s="165"/>
    </row>
    <row r="77" spans="1:4" x14ac:dyDescent="0.3">
      <c r="A77" s="168" t="s">
        <v>80</v>
      </c>
      <c r="B77" s="168"/>
      <c r="C77" s="168"/>
    </row>
    <row r="78" spans="1:4" ht="16.2" thickBot="1" x14ac:dyDescent="0.35">
      <c r="A78" s="12"/>
    </row>
    <row r="79" spans="1:4" ht="16.2" thickBot="1" x14ac:dyDescent="0.35">
      <c r="A79" s="13" t="s">
        <v>81</v>
      </c>
      <c r="B79" s="125" t="s">
        <v>82</v>
      </c>
      <c r="C79" s="125" t="s">
        <v>57</v>
      </c>
      <c r="D79" s="125" t="s">
        <v>37</v>
      </c>
    </row>
    <row r="80" spans="1:4" ht="16.2" thickBot="1" x14ac:dyDescent="0.35">
      <c r="A80" s="15" t="s">
        <v>38</v>
      </c>
      <c r="B80" s="16" t="s">
        <v>164</v>
      </c>
      <c r="C80" s="27">
        <f>1/12/12</f>
        <v>6.9444444444444441E-3</v>
      </c>
      <c r="D80" s="23">
        <f t="shared" ref="D80:D86" si="1">(C$15)*C80</f>
        <v>19.730208983070707</v>
      </c>
    </row>
    <row r="81" spans="1:7" ht="16.2" thickBot="1" x14ac:dyDescent="0.35">
      <c r="A81" s="15" t="s">
        <v>40</v>
      </c>
      <c r="B81" s="16" t="s">
        <v>82</v>
      </c>
      <c r="C81" s="108">
        <v>0.02</v>
      </c>
      <c r="D81" s="23">
        <f t="shared" si="1"/>
        <v>56.82300187124364</v>
      </c>
    </row>
    <row r="82" spans="1:7" ht="16.2" thickBot="1" x14ac:dyDescent="0.35">
      <c r="A82" s="15" t="s">
        <v>41</v>
      </c>
      <c r="B82" s="16" t="s">
        <v>83</v>
      </c>
      <c r="C82" s="108">
        <v>1.4999999999999999E-2</v>
      </c>
      <c r="D82" s="23">
        <f t="shared" si="1"/>
        <v>42.617251403432732</v>
      </c>
    </row>
    <row r="83" spans="1:7" ht="16.2" thickBot="1" x14ac:dyDescent="0.35">
      <c r="A83" s="15" t="s">
        <v>42</v>
      </c>
      <c r="B83" s="16" t="s">
        <v>84</v>
      </c>
      <c r="C83" s="108">
        <v>0.01</v>
      </c>
      <c r="D83" s="23">
        <f t="shared" si="1"/>
        <v>28.41150093562182</v>
      </c>
    </row>
    <row r="84" spans="1:7" ht="16.2" thickBot="1" x14ac:dyDescent="0.35">
      <c r="A84" s="15" t="s">
        <v>43</v>
      </c>
      <c r="B84" s="16" t="s">
        <v>85</v>
      </c>
      <c r="C84" s="108">
        <v>0.01</v>
      </c>
      <c r="D84" s="23">
        <f t="shared" si="1"/>
        <v>28.41150093562182</v>
      </c>
    </row>
    <row r="85" spans="1:7" ht="16.2" thickBot="1" x14ac:dyDescent="0.35">
      <c r="A85" s="15" t="s">
        <v>45</v>
      </c>
      <c r="B85" s="109" t="s">
        <v>47</v>
      </c>
      <c r="C85" s="108">
        <v>0</v>
      </c>
      <c r="D85" s="23">
        <f t="shared" si="1"/>
        <v>0</v>
      </c>
    </row>
    <row r="86" spans="1:7" ht="16.2" thickBot="1" x14ac:dyDescent="0.35">
      <c r="A86" s="166" t="s">
        <v>64</v>
      </c>
      <c r="B86" s="167"/>
      <c r="C86" s="27">
        <f>SUM(C80:C85)</f>
        <v>6.1944444444444448E-2</v>
      </c>
      <c r="D86" s="23">
        <f t="shared" si="1"/>
        <v>175.99346412899072</v>
      </c>
    </row>
    <row r="87" spans="1:7" x14ac:dyDescent="0.3">
      <c r="C87" s="53">
        <f>C25+C39+C71+C86+E39</f>
        <v>0.78050204444444449</v>
      </c>
    </row>
    <row r="89" spans="1:7" x14ac:dyDescent="0.3">
      <c r="A89" s="168" t="s">
        <v>86</v>
      </c>
      <c r="B89" s="168"/>
      <c r="C89" s="168"/>
      <c r="F89" s="70"/>
      <c r="G89" s="70"/>
    </row>
    <row r="90" spans="1:7" ht="16.2" thickBot="1" x14ac:dyDescent="0.35">
      <c r="A90" s="12"/>
      <c r="F90" s="70"/>
      <c r="G90" s="70"/>
    </row>
    <row r="91" spans="1:7" ht="16.2" thickBot="1" x14ac:dyDescent="0.35">
      <c r="A91" s="13" t="s">
        <v>87</v>
      </c>
      <c r="B91" s="125" t="s">
        <v>129</v>
      </c>
      <c r="C91" s="125" t="s">
        <v>37</v>
      </c>
      <c r="F91" s="68">
        <f>C10+C11</f>
        <v>2399.2280000000001</v>
      </c>
      <c r="G91" s="70"/>
    </row>
    <row r="92" spans="1:7" ht="16.2" thickBot="1" x14ac:dyDescent="0.35">
      <c r="A92" s="15" t="s">
        <v>38</v>
      </c>
      <c r="B92" s="16" t="s">
        <v>102</v>
      </c>
      <c r="C92" s="52">
        <f>F94*0.5</f>
        <v>226.83610181818185</v>
      </c>
      <c r="F92" s="68">
        <f>F91/220</f>
        <v>10.905581818181819</v>
      </c>
      <c r="G92" s="70"/>
    </row>
    <row r="93" spans="1:7" ht="16.2" thickBot="1" x14ac:dyDescent="0.35">
      <c r="A93" s="166" t="s">
        <v>5</v>
      </c>
      <c r="B93" s="167"/>
      <c r="C93" s="52">
        <f>C92</f>
        <v>226.83610181818185</v>
      </c>
      <c r="F93" s="68">
        <f>F92*1.6</f>
        <v>17.448930909090912</v>
      </c>
      <c r="G93" s="70"/>
    </row>
    <row r="94" spans="1:7" x14ac:dyDescent="0.3">
      <c r="F94" s="68">
        <f>F93*26</f>
        <v>453.67220363636369</v>
      </c>
      <c r="G94" s="70"/>
    </row>
    <row r="95" spans="1:7" x14ac:dyDescent="0.3">
      <c r="F95" s="70"/>
      <c r="G95" s="70"/>
    </row>
    <row r="96" spans="1:7" x14ac:dyDescent="0.3">
      <c r="A96" s="168" t="s">
        <v>89</v>
      </c>
      <c r="B96" s="168"/>
      <c r="C96" s="168"/>
      <c r="F96" s="70"/>
      <c r="G96" s="70"/>
    </row>
    <row r="97" spans="1:6" ht="16.2" thickBot="1" x14ac:dyDescent="0.35">
      <c r="A97" s="12"/>
      <c r="F97" s="70"/>
    </row>
    <row r="98" spans="1:6" ht="16.2" thickBot="1" x14ac:dyDescent="0.35">
      <c r="A98" s="13">
        <v>4</v>
      </c>
      <c r="B98" s="125" t="s">
        <v>90</v>
      </c>
      <c r="C98" s="125" t="s">
        <v>37</v>
      </c>
    </row>
    <row r="99" spans="1:6" ht="16.2" thickBot="1" x14ac:dyDescent="0.35">
      <c r="A99" s="15" t="s">
        <v>81</v>
      </c>
      <c r="B99" s="16" t="s">
        <v>82</v>
      </c>
      <c r="C99" s="23">
        <f>D86</f>
        <v>175.99346412899072</v>
      </c>
    </row>
    <row r="100" spans="1:6" ht="16.2" thickBot="1" x14ac:dyDescent="0.35">
      <c r="A100" s="15" t="s">
        <v>87</v>
      </c>
      <c r="B100" s="16" t="s">
        <v>88</v>
      </c>
      <c r="C100" s="23">
        <f>C93</f>
        <v>226.83610181818185</v>
      </c>
    </row>
    <row r="101" spans="1:6" ht="16.2" thickBot="1" x14ac:dyDescent="0.35">
      <c r="A101" s="166" t="s">
        <v>5</v>
      </c>
      <c r="B101" s="167"/>
      <c r="C101" s="39">
        <f>C99+C100</f>
        <v>402.82956594717257</v>
      </c>
    </row>
    <row r="104" spans="1:6" x14ac:dyDescent="0.3">
      <c r="A104" s="165" t="s">
        <v>91</v>
      </c>
      <c r="B104" s="165"/>
      <c r="C104" s="165"/>
    </row>
    <row r="105" spans="1:6" ht="16.2" thickBot="1" x14ac:dyDescent="0.35"/>
    <row r="106" spans="1:6" ht="16.2" thickBot="1" x14ac:dyDescent="0.35">
      <c r="A106" s="13">
        <v>5</v>
      </c>
      <c r="B106" s="19" t="s">
        <v>22</v>
      </c>
      <c r="C106" s="125" t="s">
        <v>37</v>
      </c>
    </row>
    <row r="107" spans="1:6" ht="16.2" thickBot="1" x14ac:dyDescent="0.35">
      <c r="A107" s="15" t="s">
        <v>38</v>
      </c>
      <c r="B107" s="16" t="s">
        <v>92</v>
      </c>
      <c r="C107" s="106">
        <f>'Planilha de Apoio - REG'!C46</f>
        <v>103.33333333333333</v>
      </c>
    </row>
    <row r="108" spans="1:6" ht="16.2" thickBot="1" x14ac:dyDescent="0.35">
      <c r="A108" s="15" t="s">
        <v>40</v>
      </c>
      <c r="B108" s="16" t="s">
        <v>93</v>
      </c>
      <c r="C108" s="106">
        <f>'Planilha de Apoio - REG'!D34</f>
        <v>72.938749999999999</v>
      </c>
    </row>
    <row r="109" spans="1:6" ht="16.2" thickBot="1" x14ac:dyDescent="0.35">
      <c r="A109" s="15" t="s">
        <v>41</v>
      </c>
      <c r="B109" s="109" t="s">
        <v>145</v>
      </c>
      <c r="C109" s="106"/>
    </row>
    <row r="110" spans="1:6" ht="16.2" thickBot="1" x14ac:dyDescent="0.35">
      <c r="A110" s="15" t="s">
        <v>42</v>
      </c>
      <c r="B110" s="109" t="s">
        <v>145</v>
      </c>
      <c r="C110" s="106"/>
    </row>
    <row r="111" spans="1:6" ht="16.2" thickBot="1" x14ac:dyDescent="0.35">
      <c r="A111" s="166" t="s">
        <v>64</v>
      </c>
      <c r="B111" s="167"/>
      <c r="C111" s="23">
        <f>SUM(C107:C110)</f>
        <v>176.27208333333334</v>
      </c>
    </row>
    <row r="114" spans="1:4" x14ac:dyDescent="0.3">
      <c r="A114" s="165" t="s">
        <v>94</v>
      </c>
      <c r="B114" s="165"/>
      <c r="C114" s="165"/>
    </row>
    <row r="115" spans="1:4" ht="16.2" thickBot="1" x14ac:dyDescent="0.35"/>
    <row r="116" spans="1:4" ht="16.2" thickBot="1" x14ac:dyDescent="0.35">
      <c r="A116" s="13">
        <v>6</v>
      </c>
      <c r="B116" s="19" t="s">
        <v>23</v>
      </c>
      <c r="C116" s="125" t="s">
        <v>57</v>
      </c>
      <c r="D116" s="125" t="s">
        <v>37</v>
      </c>
    </row>
    <row r="117" spans="1:4" ht="16.2" thickBot="1" x14ac:dyDescent="0.35">
      <c r="A117" s="15" t="s">
        <v>38</v>
      </c>
      <c r="B117" s="43" t="s">
        <v>24</v>
      </c>
      <c r="C117" s="105">
        <v>0.1</v>
      </c>
      <c r="D117" s="45">
        <f>C117*C136</f>
        <v>647.17248353125058</v>
      </c>
    </row>
    <row r="118" spans="1:4" ht="16.2" thickBot="1" x14ac:dyDescent="0.35">
      <c r="A118" s="15" t="s">
        <v>40</v>
      </c>
      <c r="B118" s="43" t="s">
        <v>26</v>
      </c>
      <c r="C118" s="105">
        <f>C117</f>
        <v>0.1</v>
      </c>
      <c r="D118" s="45">
        <f>C118*(C136+D117)</f>
        <v>711.88973188437558</v>
      </c>
    </row>
    <row r="119" spans="1:4" ht="16.2" thickBot="1" x14ac:dyDescent="0.35">
      <c r="A119" s="15" t="s">
        <v>41</v>
      </c>
      <c r="B119" s="16" t="s">
        <v>25</v>
      </c>
      <c r="C119" s="17"/>
      <c r="D119" s="23">
        <f>(C$15+C$59+D$71+C$101+C$111)*C119</f>
        <v>0</v>
      </c>
    </row>
    <row r="120" spans="1:4" ht="16.2" thickBot="1" x14ac:dyDescent="0.35">
      <c r="A120" s="15"/>
      <c r="B120" s="43" t="s">
        <v>106</v>
      </c>
      <c r="C120" s="44">
        <f>C121+C122</f>
        <v>3.6499999999999998E-2</v>
      </c>
      <c r="D120" s="45">
        <f>C120*(C$136+D$117+D$118)</f>
        <v>285.82372735157679</v>
      </c>
    </row>
    <row r="121" spans="1:4" ht="16.2" thickBot="1" x14ac:dyDescent="0.35">
      <c r="A121" s="15"/>
      <c r="B121" s="16" t="s">
        <v>104</v>
      </c>
      <c r="C121" s="17">
        <v>0.03</v>
      </c>
      <c r="D121" s="23">
        <f>C121*(C$136+D$117+D$118)</f>
        <v>234.92361152184392</v>
      </c>
    </row>
    <row r="122" spans="1:4" ht="16.2" thickBot="1" x14ac:dyDescent="0.35">
      <c r="A122" s="15"/>
      <c r="B122" s="16" t="s">
        <v>105</v>
      </c>
      <c r="C122" s="17">
        <v>6.4999999999999997E-3</v>
      </c>
      <c r="D122" s="23">
        <f>C122*(C$136+D$117+D$118)</f>
        <v>50.900115829732854</v>
      </c>
    </row>
    <row r="123" spans="1:4" ht="16.2" thickBot="1" x14ac:dyDescent="0.35">
      <c r="A123" s="15"/>
      <c r="B123" s="43" t="s">
        <v>107</v>
      </c>
      <c r="C123" s="44">
        <v>0</v>
      </c>
      <c r="D123" s="45">
        <f>C123*(C$136+D$117+D$118)</f>
        <v>0</v>
      </c>
    </row>
    <row r="124" spans="1:4" ht="16.2" thickBot="1" x14ac:dyDescent="0.35">
      <c r="A124" s="15"/>
      <c r="B124" s="43" t="s">
        <v>108</v>
      </c>
      <c r="C124" s="44">
        <v>0.04</v>
      </c>
      <c r="D124" s="45">
        <f>C124*(C$136+D$117+D$118)</f>
        <v>313.23148202912529</v>
      </c>
    </row>
    <row r="125" spans="1:4" ht="16.2" thickBot="1" x14ac:dyDescent="0.35">
      <c r="A125" s="169" t="s">
        <v>64</v>
      </c>
      <c r="B125" s="170"/>
      <c r="C125" s="44">
        <f>C117+C118+C120+C123+C124</f>
        <v>0.27650000000000002</v>
      </c>
      <c r="D125" s="45">
        <f>D117+D118+D120+D123+D124</f>
        <v>1958.1174247963284</v>
      </c>
    </row>
    <row r="128" spans="1:4" x14ac:dyDescent="0.3">
      <c r="A128" s="165" t="s">
        <v>95</v>
      </c>
      <c r="B128" s="165"/>
      <c r="C128" s="165"/>
    </row>
    <row r="129" spans="1:3" ht="16.2" thickBot="1" x14ac:dyDescent="0.35"/>
    <row r="130" spans="1:3" ht="16.2" thickBot="1" x14ac:dyDescent="0.35">
      <c r="A130" s="13"/>
      <c r="B130" s="125" t="s">
        <v>96</v>
      </c>
      <c r="C130" s="125" t="s">
        <v>37</v>
      </c>
    </row>
    <row r="131" spans="1:3" ht="16.2" thickBot="1" x14ac:dyDescent="0.35">
      <c r="A131" s="21" t="s">
        <v>38</v>
      </c>
      <c r="B131" s="16" t="s">
        <v>35</v>
      </c>
      <c r="C131" s="42">
        <f>C15</f>
        <v>2841.1500935621821</v>
      </c>
    </row>
    <row r="132" spans="1:3" ht="16.2" thickBot="1" x14ac:dyDescent="0.35">
      <c r="A132" s="21" t="s">
        <v>40</v>
      </c>
      <c r="B132" s="16" t="s">
        <v>48</v>
      </c>
      <c r="C132" s="42">
        <f>C59</f>
        <v>2849.5377813398663</v>
      </c>
    </row>
    <row r="133" spans="1:3" ht="16.2" thickBot="1" x14ac:dyDescent="0.35">
      <c r="A133" s="21" t="s">
        <v>41</v>
      </c>
      <c r="B133" s="16" t="s">
        <v>71</v>
      </c>
      <c r="C133" s="42">
        <f>D71</f>
        <v>201.9353111299508</v>
      </c>
    </row>
    <row r="134" spans="1:3" ht="16.2" thickBot="1" x14ac:dyDescent="0.35">
      <c r="A134" s="21" t="s">
        <v>42</v>
      </c>
      <c r="B134" s="16" t="s">
        <v>79</v>
      </c>
      <c r="C134" s="42">
        <f>C101</f>
        <v>402.82956594717257</v>
      </c>
    </row>
    <row r="135" spans="1:3" ht="16.2" thickBot="1" x14ac:dyDescent="0.35">
      <c r="A135" s="21" t="s">
        <v>43</v>
      </c>
      <c r="B135" s="16" t="s">
        <v>91</v>
      </c>
      <c r="C135" s="42">
        <f>C111</f>
        <v>176.27208333333334</v>
      </c>
    </row>
    <row r="136" spans="1:3" ht="16.2" thickBot="1" x14ac:dyDescent="0.35">
      <c r="A136" s="166" t="s">
        <v>97</v>
      </c>
      <c r="B136" s="167"/>
      <c r="C136" s="42">
        <f>SUM(C131:C135)</f>
        <v>6471.7248353125051</v>
      </c>
    </row>
    <row r="137" spans="1:3" ht="16.2" thickBot="1" x14ac:dyDescent="0.35">
      <c r="A137" s="21" t="s">
        <v>45</v>
      </c>
      <c r="B137" s="16" t="s">
        <v>98</v>
      </c>
      <c r="C137" s="42">
        <f>D125</f>
        <v>1958.1174247963284</v>
      </c>
    </row>
    <row r="138" spans="1:3" x14ac:dyDescent="0.3">
      <c r="A138" s="163" t="s">
        <v>99</v>
      </c>
      <c r="B138" s="164"/>
      <c r="C138" s="49">
        <f>C136+C137</f>
        <v>8429.8422601088332</v>
      </c>
    </row>
    <row r="139" spans="1:3" x14ac:dyDescent="0.3">
      <c r="A139" s="160" t="s">
        <v>118</v>
      </c>
      <c r="B139" s="161"/>
      <c r="C139" s="51">
        <v>1</v>
      </c>
    </row>
    <row r="140" spans="1:3" ht="16.2" thickBot="1" x14ac:dyDescent="0.35">
      <c r="A140" s="162" t="s">
        <v>119</v>
      </c>
      <c r="B140" s="162"/>
      <c r="C140" s="50">
        <f>C138*C139</f>
        <v>8429.8422601088332</v>
      </c>
    </row>
  </sheetData>
  <sheetProtection password="F668" sheet="1" objects="1" scenarios="1"/>
  <mergeCells count="35">
    <mergeCell ref="A125:B125"/>
    <mergeCell ref="A138:B138"/>
    <mergeCell ref="B6:C6"/>
    <mergeCell ref="A15:B15"/>
    <mergeCell ref="A18:C18"/>
    <mergeCell ref="A25:B25"/>
    <mergeCell ref="A28:D28"/>
    <mergeCell ref="A7:C7"/>
    <mergeCell ref="A20:C20"/>
    <mergeCell ref="A1:D1"/>
    <mergeCell ref="A2:D2"/>
    <mergeCell ref="A3:D3"/>
    <mergeCell ref="B4:C4"/>
    <mergeCell ref="B5:C5"/>
    <mergeCell ref="A39:B39"/>
    <mergeCell ref="A42:C42"/>
    <mergeCell ref="A50:B50"/>
    <mergeCell ref="A53:C53"/>
    <mergeCell ref="A59:B59"/>
    <mergeCell ref="A140:B140"/>
    <mergeCell ref="A62:C62"/>
    <mergeCell ref="A93:B93"/>
    <mergeCell ref="A96:C96"/>
    <mergeCell ref="A101:B101"/>
    <mergeCell ref="A104:C104"/>
    <mergeCell ref="A128:C128"/>
    <mergeCell ref="A136:B136"/>
    <mergeCell ref="A139:B139"/>
    <mergeCell ref="A71:B71"/>
    <mergeCell ref="A74:C74"/>
    <mergeCell ref="A77:C77"/>
    <mergeCell ref="A86:B86"/>
    <mergeCell ref="A89:C89"/>
    <mergeCell ref="A111:B111"/>
    <mergeCell ref="A114:C114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37" workbookViewId="0">
      <selection activeCell="C38" sqref="C38"/>
    </sheetView>
  </sheetViews>
  <sheetFormatPr defaultColWidth="9.109375" defaultRowHeight="14.4" x14ac:dyDescent="0.3"/>
  <cols>
    <col min="1" max="1" width="23" style="74" bestFit="1" customWidth="1"/>
    <col min="2" max="2" width="23.109375" style="74" customWidth="1"/>
    <col min="3" max="3" width="30.6640625" style="74" customWidth="1"/>
    <col min="4" max="4" width="27.44140625" style="74" customWidth="1"/>
    <col min="5" max="5" width="13.88671875" style="74" customWidth="1"/>
    <col min="6" max="16384" width="9.109375" style="74"/>
  </cols>
  <sheetData>
    <row r="2" spans="1:5" ht="15" thickBot="1" x14ac:dyDescent="0.35"/>
    <row r="3" spans="1:5" ht="16.2" thickBot="1" x14ac:dyDescent="0.35">
      <c r="A3" s="189" t="s">
        <v>13</v>
      </c>
      <c r="B3" s="190"/>
      <c r="C3" s="190"/>
      <c r="D3" s="190"/>
      <c r="E3" s="191"/>
    </row>
    <row r="4" spans="1:5" ht="16.2" thickBot="1" x14ac:dyDescent="0.35">
      <c r="A4" s="189" t="s">
        <v>165</v>
      </c>
      <c r="B4" s="190"/>
      <c r="C4" s="190"/>
      <c r="D4" s="190"/>
      <c r="E4" s="191"/>
    </row>
    <row r="5" spans="1:5" ht="31.8" thickBot="1" x14ac:dyDescent="0.35">
      <c r="A5" s="75" t="s">
        <v>103</v>
      </c>
      <c r="B5" s="76" t="s">
        <v>9</v>
      </c>
      <c r="C5" s="76" t="s">
        <v>10</v>
      </c>
      <c r="D5" s="77" t="s">
        <v>12</v>
      </c>
      <c r="E5" s="78" t="s">
        <v>11</v>
      </c>
    </row>
    <row r="6" spans="1:5" ht="15.6" x14ac:dyDescent="0.3">
      <c r="A6" s="3"/>
      <c r="B6" s="111">
        <v>5</v>
      </c>
      <c r="C6" s="1">
        <v>2</v>
      </c>
      <c r="D6" s="48">
        <v>26</v>
      </c>
      <c r="E6" s="79">
        <f t="shared" ref="E6" si="0">B6*C6*D6</f>
        <v>260</v>
      </c>
    </row>
    <row r="7" spans="1:5" ht="15" thickBot="1" x14ac:dyDescent="0.35">
      <c r="A7" s="80"/>
      <c r="B7" s="81"/>
      <c r="C7" s="81"/>
      <c r="D7" s="81"/>
      <c r="E7" s="82"/>
    </row>
    <row r="8" spans="1:5" ht="16.2" thickBot="1" x14ac:dyDescent="0.35">
      <c r="A8" s="189" t="s">
        <v>17</v>
      </c>
      <c r="B8" s="190"/>
      <c r="C8" s="190"/>
      <c r="D8" s="190"/>
      <c r="E8" s="191"/>
    </row>
    <row r="9" spans="1:5" ht="16.2" thickBot="1" x14ac:dyDescent="0.35">
      <c r="A9" s="75" t="s">
        <v>2</v>
      </c>
      <c r="B9" s="76" t="s">
        <v>0</v>
      </c>
      <c r="C9" s="76" t="s">
        <v>14</v>
      </c>
      <c r="D9" s="76" t="s">
        <v>1</v>
      </c>
      <c r="E9" s="78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79">
        <f t="shared" ref="E10" si="1">B10*C10*D10</f>
        <v>110.7336</v>
      </c>
    </row>
    <row r="11" spans="1:5" ht="16.2" thickBot="1" x14ac:dyDescent="0.35">
      <c r="A11" s="80"/>
      <c r="B11" s="81"/>
      <c r="C11" s="4"/>
      <c r="D11" s="4"/>
      <c r="E11" s="79"/>
    </row>
    <row r="12" spans="1:5" ht="16.2" thickBot="1" x14ac:dyDescent="0.35">
      <c r="A12" s="192" t="s">
        <v>166</v>
      </c>
      <c r="B12" s="193"/>
      <c r="C12" s="193"/>
      <c r="D12" s="194"/>
      <c r="E12" s="82"/>
    </row>
    <row r="13" spans="1:5" ht="16.2" thickBot="1" x14ac:dyDescent="0.35">
      <c r="A13" s="75" t="s">
        <v>2</v>
      </c>
      <c r="B13" s="76" t="s">
        <v>11</v>
      </c>
      <c r="C13" s="76" t="s">
        <v>16</v>
      </c>
      <c r="D13" s="78" t="s">
        <v>18</v>
      </c>
      <c r="E13" s="82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83">
        <f>B14-C14</f>
        <v>149.2664</v>
      </c>
      <c r="E14" s="84"/>
    </row>
    <row r="15" spans="1:5" ht="20.25" customHeight="1" thickBot="1" x14ac:dyDescent="0.35"/>
    <row r="16" spans="1:5" ht="16.2" thickBot="1" x14ac:dyDescent="0.35">
      <c r="A16" s="192" t="s">
        <v>19</v>
      </c>
      <c r="B16" s="193"/>
      <c r="C16" s="193"/>
      <c r="D16" s="194"/>
    </row>
    <row r="17" spans="1:5" ht="16.2" thickBot="1" x14ac:dyDescent="0.35">
      <c r="A17" s="192" t="str">
        <f>A4</f>
        <v>Posto Seg Sab</v>
      </c>
      <c r="B17" s="193"/>
      <c r="C17" s="193"/>
      <c r="D17" s="194"/>
    </row>
    <row r="18" spans="1:5" ht="16.2" thickBot="1" x14ac:dyDescent="0.35">
      <c r="A18" s="86" t="s">
        <v>2</v>
      </c>
      <c r="B18" s="87" t="s">
        <v>20</v>
      </c>
      <c r="C18" s="88" t="s">
        <v>12</v>
      </c>
      <c r="D18" s="89" t="s">
        <v>3</v>
      </c>
    </row>
    <row r="19" spans="1:5" ht="16.2" thickBot="1" x14ac:dyDescent="0.35">
      <c r="A19" s="3"/>
      <c r="B19" s="5">
        <v>32.11</v>
      </c>
      <c r="C19" s="48">
        <v>26</v>
      </c>
      <c r="D19" s="79">
        <f>(B19*C19)</f>
        <v>834.86</v>
      </c>
    </row>
    <row r="20" spans="1:5" ht="16.2" thickBot="1" x14ac:dyDescent="0.35">
      <c r="A20" s="195" t="s">
        <v>117</v>
      </c>
      <c r="B20" s="197"/>
      <c r="C20" s="130">
        <v>0.18</v>
      </c>
      <c r="D20" s="91">
        <f>((B19*C19)*C20)</f>
        <v>150.2748</v>
      </c>
    </row>
    <row r="21" spans="1:5" ht="16.2" thickBot="1" x14ac:dyDescent="0.35">
      <c r="A21" s="202" t="s">
        <v>152</v>
      </c>
      <c r="B21" s="203"/>
      <c r="C21" s="203"/>
      <c r="D21" s="131">
        <f>D19-D20</f>
        <v>684.58519999999999</v>
      </c>
    </row>
    <row r="22" spans="1:5" ht="16.5" customHeight="1" x14ac:dyDescent="0.3">
      <c r="A22" s="132"/>
      <c r="B22" s="133"/>
      <c r="C22" s="134"/>
      <c r="D22" s="135"/>
    </row>
    <row r="23" spans="1:5" ht="16.2" thickBot="1" x14ac:dyDescent="0.35">
      <c r="A23" s="198" t="s">
        <v>128</v>
      </c>
      <c r="B23" s="199"/>
      <c r="C23" s="199"/>
      <c r="D23" s="200"/>
    </row>
    <row r="24" spans="1:5" ht="16.2" thickBot="1" x14ac:dyDescent="0.35">
      <c r="A24" s="86" t="s">
        <v>2</v>
      </c>
      <c r="B24" s="87" t="s">
        <v>113</v>
      </c>
      <c r="C24" s="88" t="s">
        <v>115</v>
      </c>
      <c r="D24" s="89" t="s">
        <v>3</v>
      </c>
      <c r="E24" s="90"/>
    </row>
    <row r="25" spans="1:5" ht="15.6" x14ac:dyDescent="0.3">
      <c r="A25" s="3"/>
      <c r="B25" s="5">
        <v>169.57</v>
      </c>
      <c r="C25" s="48">
        <v>0.05</v>
      </c>
      <c r="D25" s="79">
        <f>B25-(B25*C25)</f>
        <v>161.0915</v>
      </c>
    </row>
    <row r="26" spans="1:5" ht="15.6" x14ac:dyDescent="0.3">
      <c r="A26" s="201" t="s">
        <v>120</v>
      </c>
      <c r="B26" s="201"/>
      <c r="C26" s="201"/>
      <c r="D26" s="201"/>
    </row>
    <row r="27" spans="1:5" ht="15.6" x14ac:dyDescent="0.3">
      <c r="A27" s="201" t="s">
        <v>126</v>
      </c>
      <c r="B27" s="201"/>
      <c r="C27" s="201"/>
      <c r="D27" s="201"/>
    </row>
    <row r="28" spans="1:5" ht="15.6" x14ac:dyDescent="0.3">
      <c r="A28" s="94" t="s">
        <v>2</v>
      </c>
      <c r="B28" s="94" t="s">
        <v>3</v>
      </c>
      <c r="C28" s="123" t="s">
        <v>113</v>
      </c>
      <c r="D28" s="94" t="s">
        <v>148</v>
      </c>
    </row>
    <row r="29" spans="1:5" x14ac:dyDescent="0.3">
      <c r="A29" s="95" t="s">
        <v>121</v>
      </c>
      <c r="B29" s="112">
        <v>120</v>
      </c>
      <c r="C29" s="95">
        <f>B29/12</f>
        <v>10</v>
      </c>
      <c r="D29" s="95">
        <f>C29/2</f>
        <v>5</v>
      </c>
    </row>
    <row r="30" spans="1:5" x14ac:dyDescent="0.3">
      <c r="A30" s="95" t="s">
        <v>122</v>
      </c>
      <c r="B30" s="112">
        <v>34.64</v>
      </c>
      <c r="C30" s="95">
        <f t="shared" ref="C30:C33" si="2">B30/12</f>
        <v>2.8866666666666667</v>
      </c>
      <c r="D30" s="95">
        <f t="shared" ref="D30:D33" si="3">C30/2</f>
        <v>1.4433333333333334</v>
      </c>
    </row>
    <row r="31" spans="1:5" x14ac:dyDescent="0.3">
      <c r="A31" s="95" t="s">
        <v>123</v>
      </c>
      <c r="B31" s="112">
        <v>15.89</v>
      </c>
      <c r="C31" s="95">
        <f t="shared" si="2"/>
        <v>1.3241666666666667</v>
      </c>
      <c r="D31" s="95">
        <f t="shared" si="3"/>
        <v>0.66208333333333336</v>
      </c>
    </row>
    <row r="32" spans="1:5" x14ac:dyDescent="0.3">
      <c r="A32" s="95" t="s">
        <v>124</v>
      </c>
      <c r="B32" s="112">
        <v>80</v>
      </c>
      <c r="C32" s="95">
        <f t="shared" si="2"/>
        <v>6.666666666666667</v>
      </c>
      <c r="D32" s="95">
        <f t="shared" si="3"/>
        <v>3.3333333333333335</v>
      </c>
    </row>
    <row r="33" spans="1:4" x14ac:dyDescent="0.3">
      <c r="A33" s="95" t="s">
        <v>147</v>
      </c>
      <c r="B33" s="112">
        <v>1500</v>
      </c>
      <c r="C33" s="95">
        <f t="shared" si="2"/>
        <v>125</v>
      </c>
      <c r="D33" s="95">
        <f t="shared" si="3"/>
        <v>62.5</v>
      </c>
    </row>
    <row r="34" spans="1:4" x14ac:dyDescent="0.3">
      <c r="A34" s="180" t="s">
        <v>5</v>
      </c>
      <c r="B34" s="181"/>
      <c r="C34" s="182"/>
      <c r="D34" s="95">
        <f>SUM(D29:D33)</f>
        <v>72.938749999999999</v>
      </c>
    </row>
    <row r="35" spans="1:4" ht="16.2" thickBot="1" x14ac:dyDescent="0.35">
      <c r="A35" s="183" t="s">
        <v>149</v>
      </c>
      <c r="B35" s="184"/>
      <c r="C35" s="184"/>
      <c r="D35" s="185"/>
    </row>
    <row r="36" spans="1:4" ht="16.2" thickBot="1" x14ac:dyDescent="0.35">
      <c r="A36" s="96" t="s">
        <v>27</v>
      </c>
      <c r="B36" s="97" t="s">
        <v>28</v>
      </c>
      <c r="C36" s="97" t="s">
        <v>29</v>
      </c>
      <c r="D36" s="98" t="s">
        <v>3</v>
      </c>
    </row>
    <row r="37" spans="1:4" ht="16.2" thickBot="1" x14ac:dyDescent="0.35">
      <c r="A37" s="6" t="s">
        <v>30</v>
      </c>
      <c r="B37" s="7">
        <v>4</v>
      </c>
      <c r="C37" s="113">
        <v>65</v>
      </c>
      <c r="D37" s="67">
        <f>C37*B37</f>
        <v>260</v>
      </c>
    </row>
    <row r="38" spans="1:4" ht="16.2" thickBot="1" x14ac:dyDescent="0.35">
      <c r="A38" s="8" t="s">
        <v>31</v>
      </c>
      <c r="B38" s="9">
        <v>6</v>
      </c>
      <c r="C38" s="113">
        <v>58</v>
      </c>
      <c r="D38" s="67">
        <f t="shared" ref="D38:D42" si="4">C38*B38</f>
        <v>348</v>
      </c>
    </row>
    <row r="39" spans="1:4" ht="16.2" thickBot="1" x14ac:dyDescent="0.35">
      <c r="A39" s="8" t="s">
        <v>146</v>
      </c>
      <c r="B39" s="9">
        <v>4</v>
      </c>
      <c r="C39" s="113">
        <v>60</v>
      </c>
      <c r="D39" s="67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13">
        <v>12</v>
      </c>
      <c r="D40" s="67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13">
        <v>120</v>
      </c>
      <c r="D41" s="67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13">
        <v>40</v>
      </c>
      <c r="D42" s="67">
        <f t="shared" si="4"/>
        <v>80</v>
      </c>
    </row>
    <row r="43" spans="1:4" ht="16.2" thickBot="1" x14ac:dyDescent="0.35">
      <c r="A43" s="186" t="s">
        <v>32</v>
      </c>
      <c r="B43" s="187"/>
      <c r="C43" s="188"/>
      <c r="D43" s="99"/>
    </row>
    <row r="44" spans="1:4" ht="16.2" thickBot="1" x14ac:dyDescent="0.35">
      <c r="A44" s="186" t="s">
        <v>33</v>
      </c>
      <c r="B44" s="187"/>
      <c r="C44" s="188"/>
      <c r="D44" s="100"/>
    </row>
    <row r="45" spans="1:4" ht="16.2" thickBot="1" x14ac:dyDescent="0.35">
      <c r="A45" s="101" t="s">
        <v>2</v>
      </c>
      <c r="B45" s="102" t="s">
        <v>21</v>
      </c>
      <c r="C45" s="103" t="s">
        <v>34</v>
      </c>
      <c r="D45" s="100"/>
    </row>
    <row r="46" spans="1:4" ht="15.6" x14ac:dyDescent="0.3">
      <c r="A46" s="3"/>
      <c r="B46" s="11">
        <f>SUM(D37:D42)</f>
        <v>1240</v>
      </c>
      <c r="C46" s="104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2</vt:i4>
      </vt:variant>
    </vt:vector>
  </HeadingPairs>
  <TitlesOfParts>
    <vt:vector size="11" baseType="lpstr">
      <vt:lpstr>Resumo postos</vt:lpstr>
      <vt:lpstr>Posto 12x36 diurno ISS 3%</vt:lpstr>
      <vt:lpstr>Posto 12x36 noturno ISS 3%</vt:lpstr>
      <vt:lpstr>Posto 12x36 diurno ISS 4%</vt:lpstr>
      <vt:lpstr>Posto 12x36 noturno ISS 4%</vt:lpstr>
      <vt:lpstr>Planilha de Apoio - P 12 x 36</vt:lpstr>
      <vt:lpstr>Plan REG</vt:lpstr>
      <vt:lpstr>Plan REG 2</vt:lpstr>
      <vt:lpstr>Planilha de Apoio - REG</vt:lpstr>
      <vt:lpstr>'Posto 12x36 diurno ISS 3%'!Area_de_impressao</vt:lpstr>
      <vt:lpstr>'Posto 12x36 noturno ISS 3%'!Area_de_impressao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2022-03-28T20:17:55Z</dcterms:modified>
</cp:coreProperties>
</file>