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40" r:id="rId4"/>
    <sheet name="Posto 12x36 noturno ISS 3%" sheetId="41" r:id="rId5"/>
    <sheet name="Posto 12x36 diurno ISS 4%" sheetId="42" r:id="rId6"/>
    <sheet name="Posto 12x36 noturno ISS 4%" sheetId="43" r:id="rId7"/>
    <sheet name="Posto 12x36 diurno ISS 5%" sheetId="28" r:id="rId8"/>
    <sheet name="Posto 12x36 noturno ISS 5%" sheetId="29" r:id="rId9"/>
    <sheet name="Planilha de Apoio - P 12 x 36" sheetId="4" r:id="rId10"/>
    <sheet name="Plan MAR" sheetId="36" r:id="rId11"/>
    <sheet name="Planilha de Apoio - MAR" sheetId="37" r:id="rId12"/>
  </sheets>
  <definedNames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1" l="1"/>
  <c r="C19" i="37"/>
  <c r="F22" i="11"/>
  <c r="F16" i="11"/>
  <c r="C119" i="43"/>
  <c r="C116" i="43"/>
  <c r="C117" i="43" s="1"/>
  <c r="C110" i="43"/>
  <c r="C134" i="43" s="1"/>
  <c r="C107" i="43"/>
  <c r="C106" i="43"/>
  <c r="E93" i="43"/>
  <c r="E94" i="43" s="1"/>
  <c r="E95" i="43" s="1"/>
  <c r="C91" i="43" s="1"/>
  <c r="C92" i="43" s="1"/>
  <c r="C99" i="43" s="1"/>
  <c r="E90" i="43"/>
  <c r="C84" i="43"/>
  <c r="C83" i="43"/>
  <c r="C82" i="43"/>
  <c r="C81" i="43"/>
  <c r="C80" i="43"/>
  <c r="C79" i="43"/>
  <c r="C85" i="43" s="1"/>
  <c r="C69" i="43"/>
  <c r="C68" i="43"/>
  <c r="C67" i="43"/>
  <c r="C66" i="43"/>
  <c r="C65" i="43"/>
  <c r="C64" i="43"/>
  <c r="C70" i="43" s="1"/>
  <c r="C49" i="43"/>
  <c r="C57" i="43" s="1"/>
  <c r="C47" i="43"/>
  <c r="C45" i="43"/>
  <c r="C44" i="43"/>
  <c r="C37" i="43"/>
  <c r="C36" i="43"/>
  <c r="C35" i="43"/>
  <c r="C34" i="43"/>
  <c r="C33" i="43"/>
  <c r="C32" i="43"/>
  <c r="C31" i="43"/>
  <c r="C30" i="43"/>
  <c r="C38" i="43" s="1"/>
  <c r="C23" i="43"/>
  <c r="C22" i="43"/>
  <c r="C24" i="43" s="1"/>
  <c r="D12" i="43"/>
  <c r="C11" i="43"/>
  <c r="D10" i="43"/>
  <c r="E10" i="43" s="1"/>
  <c r="E11" i="43" s="1"/>
  <c r="C122" i="42"/>
  <c r="C117" i="42"/>
  <c r="C115" i="42"/>
  <c r="C105" i="42"/>
  <c r="C108" i="42" s="1"/>
  <c r="C132" i="42" s="1"/>
  <c r="C104" i="42"/>
  <c r="C77" i="42"/>
  <c r="C83" i="42" s="1"/>
  <c r="C63" i="42"/>
  <c r="C45" i="42"/>
  <c r="C47" i="42" s="1"/>
  <c r="C55" i="42" s="1"/>
  <c r="C43" i="42"/>
  <c r="C42" i="42"/>
  <c r="E36" i="42"/>
  <c r="C36" i="42"/>
  <c r="C66" i="42" s="1"/>
  <c r="C22" i="42"/>
  <c r="C11" i="42"/>
  <c r="C12" i="42" s="1"/>
  <c r="C119" i="41"/>
  <c r="C116" i="41"/>
  <c r="C117" i="41" s="1"/>
  <c r="C110" i="41"/>
  <c r="C134" i="41" s="1"/>
  <c r="C107" i="41"/>
  <c r="C106" i="41"/>
  <c r="E93" i="41"/>
  <c r="E94" i="41" s="1"/>
  <c r="E95" i="41" s="1"/>
  <c r="C91" i="41" s="1"/>
  <c r="C92" i="41" s="1"/>
  <c r="C99" i="41" s="1"/>
  <c r="E90" i="41"/>
  <c r="C84" i="41"/>
  <c r="C83" i="41"/>
  <c r="C82" i="41"/>
  <c r="C81" i="41"/>
  <c r="C80" i="41"/>
  <c r="C79" i="41"/>
  <c r="C85" i="41" s="1"/>
  <c r="C69" i="41"/>
  <c r="C68" i="41"/>
  <c r="C67" i="41"/>
  <c r="C66" i="41"/>
  <c r="C65" i="41"/>
  <c r="C64" i="41"/>
  <c r="C70" i="41" s="1"/>
  <c r="C49" i="41"/>
  <c r="C57" i="41" s="1"/>
  <c r="C47" i="41"/>
  <c r="C45" i="41"/>
  <c r="C44" i="41"/>
  <c r="C37" i="41"/>
  <c r="C36" i="41"/>
  <c r="C35" i="41"/>
  <c r="C34" i="41"/>
  <c r="C33" i="41"/>
  <c r="C32" i="41"/>
  <c r="C31" i="41"/>
  <c r="C30" i="41"/>
  <c r="C38" i="41" s="1"/>
  <c r="C23" i="41"/>
  <c r="C22" i="41"/>
  <c r="C24" i="41" s="1"/>
  <c r="D12" i="41"/>
  <c r="C11" i="41"/>
  <c r="D10" i="41"/>
  <c r="E10" i="41" s="1"/>
  <c r="E11" i="41" s="1"/>
  <c r="C117" i="40"/>
  <c r="C115" i="40"/>
  <c r="C122" i="40" s="1"/>
  <c r="C105" i="40"/>
  <c r="C108" i="40" s="1"/>
  <c r="C132" i="40" s="1"/>
  <c r="C104" i="40"/>
  <c r="C83" i="40"/>
  <c r="C77" i="40"/>
  <c r="C63" i="40"/>
  <c r="C45" i="40"/>
  <c r="C43" i="40"/>
  <c r="C42" i="40"/>
  <c r="C47" i="40" s="1"/>
  <c r="C55" i="40" s="1"/>
  <c r="E36" i="40"/>
  <c r="C36" i="40"/>
  <c r="C66" i="40" s="1"/>
  <c r="C22" i="40"/>
  <c r="C11" i="40"/>
  <c r="F88" i="40" s="1"/>
  <c r="F89" i="40" s="1"/>
  <c r="F90" i="40" s="1"/>
  <c r="F91" i="40" s="1"/>
  <c r="C89" i="40" s="1"/>
  <c r="C90" i="40" s="1"/>
  <c r="C97" i="40" s="1"/>
  <c r="C124" i="43" l="1"/>
  <c r="E12" i="43"/>
  <c r="C13" i="43" s="1"/>
  <c r="C12" i="43"/>
  <c r="C14" i="43" s="1"/>
  <c r="D20" i="42"/>
  <c r="D82" i="42"/>
  <c r="D62" i="42"/>
  <c r="D81" i="42"/>
  <c r="D67" i="42"/>
  <c r="D80" i="42"/>
  <c r="D79" i="42"/>
  <c r="C128" i="42"/>
  <c r="D78" i="42"/>
  <c r="D65" i="42"/>
  <c r="D22" i="42"/>
  <c r="D77" i="42"/>
  <c r="D64" i="42"/>
  <c r="D83" i="42"/>
  <c r="C96" i="42" s="1"/>
  <c r="D63" i="42"/>
  <c r="D21" i="42"/>
  <c r="C84" i="42"/>
  <c r="C68" i="42"/>
  <c r="D66" i="42"/>
  <c r="F88" i="42"/>
  <c r="F89" i="42" s="1"/>
  <c r="F90" i="42" s="1"/>
  <c r="F91" i="42" s="1"/>
  <c r="C89" i="42" s="1"/>
  <c r="C90" i="42" s="1"/>
  <c r="C97" i="42" s="1"/>
  <c r="C124" i="41"/>
  <c r="E12" i="41"/>
  <c r="C13" i="41" s="1"/>
  <c r="C12" i="41"/>
  <c r="C14" i="41" s="1"/>
  <c r="D66" i="40"/>
  <c r="C68" i="40"/>
  <c r="C84" i="40"/>
  <c r="C12" i="40"/>
  <c r="D84" i="43" l="1"/>
  <c r="D80" i="43"/>
  <c r="D68" i="43"/>
  <c r="D64" i="43"/>
  <c r="D22" i="43"/>
  <c r="D83" i="43"/>
  <c r="D79" i="43"/>
  <c r="D67" i="43"/>
  <c r="C130" i="43"/>
  <c r="D82" i="43"/>
  <c r="D66" i="43"/>
  <c r="D24" i="43"/>
  <c r="D85" i="43"/>
  <c r="C98" i="43" s="1"/>
  <c r="C100" i="43" s="1"/>
  <c r="C133" i="43" s="1"/>
  <c r="D81" i="43"/>
  <c r="D69" i="43"/>
  <c r="D65" i="43"/>
  <c r="D23" i="43"/>
  <c r="C98" i="42"/>
  <c r="C131" i="42" s="1"/>
  <c r="D32" i="42"/>
  <c r="D31" i="42"/>
  <c r="D30" i="42"/>
  <c r="D36" i="42"/>
  <c r="C54" i="42" s="1"/>
  <c r="D29" i="42"/>
  <c r="D28" i="42"/>
  <c r="C53" i="42"/>
  <c r="D35" i="42"/>
  <c r="D34" i="42"/>
  <c r="D33" i="42"/>
  <c r="D68" i="42"/>
  <c r="C130" i="42" s="1"/>
  <c r="D84" i="41"/>
  <c r="D80" i="41"/>
  <c r="D68" i="41"/>
  <c r="D64" i="41"/>
  <c r="D22" i="41"/>
  <c r="D83" i="41"/>
  <c r="D79" i="41"/>
  <c r="D67" i="41"/>
  <c r="C130" i="41"/>
  <c r="D82" i="41"/>
  <c r="D66" i="41"/>
  <c r="D24" i="41"/>
  <c r="D85" i="41"/>
  <c r="C98" i="41" s="1"/>
  <c r="C100" i="41" s="1"/>
  <c r="C133" i="41" s="1"/>
  <c r="D81" i="41"/>
  <c r="D69" i="41"/>
  <c r="D65" i="41"/>
  <c r="D23" i="41"/>
  <c r="C128" i="40"/>
  <c r="D78" i="40"/>
  <c r="D65" i="40"/>
  <c r="D22" i="40"/>
  <c r="D77" i="40"/>
  <c r="D64" i="40"/>
  <c r="D83" i="40"/>
  <c r="C96" i="40" s="1"/>
  <c r="C98" i="40" s="1"/>
  <c r="C131" i="40" s="1"/>
  <c r="D63" i="40"/>
  <c r="D82" i="40"/>
  <c r="D62" i="40"/>
  <c r="D68" i="40" s="1"/>
  <c r="C130" i="40" s="1"/>
  <c r="D81" i="40"/>
  <c r="D67" i="40"/>
  <c r="D80" i="40"/>
  <c r="D79" i="40"/>
  <c r="D21" i="40"/>
  <c r="D20" i="40"/>
  <c r="C105" i="36"/>
  <c r="C104" i="36"/>
  <c r="C45" i="36"/>
  <c r="B46" i="37"/>
  <c r="C46" i="37" s="1"/>
  <c r="D42" i="37"/>
  <c r="D41" i="37"/>
  <c r="D40" i="37"/>
  <c r="D39" i="37"/>
  <c r="D38" i="37"/>
  <c r="D37" i="37"/>
  <c r="D33" i="37"/>
  <c r="C33" i="37"/>
  <c r="D32" i="37"/>
  <c r="C32" i="37"/>
  <c r="D31" i="37"/>
  <c r="C31" i="37"/>
  <c r="C30" i="37"/>
  <c r="D30" i="37" s="1"/>
  <c r="D29" i="37"/>
  <c r="D34" i="37" s="1"/>
  <c r="C29" i="37"/>
  <c r="D25" i="37"/>
  <c r="D20" i="37"/>
  <c r="D19" i="37"/>
  <c r="A17" i="37"/>
  <c r="C14" i="37"/>
  <c r="E10" i="37"/>
  <c r="E6" i="37"/>
  <c r="B14" i="37" s="1"/>
  <c r="D14" i="37" s="1"/>
  <c r="C42" i="36" s="1"/>
  <c r="C117" i="36"/>
  <c r="C115" i="36"/>
  <c r="C77" i="36"/>
  <c r="C83" i="36" s="1"/>
  <c r="C63" i="36"/>
  <c r="C36" i="36"/>
  <c r="C66" i="36" s="1"/>
  <c r="C22" i="36"/>
  <c r="C11" i="36"/>
  <c r="D10" i="36" s="1"/>
  <c r="E10" i="36" s="1"/>
  <c r="D21" i="37" l="1"/>
  <c r="C43" i="36" s="1"/>
  <c r="C47" i="36" s="1"/>
  <c r="C55" i="36" s="1"/>
  <c r="C108" i="36"/>
  <c r="C132" i="36" s="1"/>
  <c r="F88" i="36"/>
  <c r="F89" i="36" s="1"/>
  <c r="F90" i="36" s="1"/>
  <c r="F91" i="36" s="1"/>
  <c r="C89" i="36" s="1"/>
  <c r="C90" i="36" s="1"/>
  <c r="C97" i="36" s="1"/>
  <c r="D35" i="43"/>
  <c r="D31" i="43"/>
  <c r="D38" i="43"/>
  <c r="C56" i="43" s="1"/>
  <c r="D34" i="43"/>
  <c r="D30" i="43"/>
  <c r="D37" i="43"/>
  <c r="D33" i="43"/>
  <c r="C55" i="43"/>
  <c r="C58" i="43" s="1"/>
  <c r="D36" i="43"/>
  <c r="D32" i="43"/>
  <c r="D70" i="43"/>
  <c r="C132" i="43" s="1"/>
  <c r="C56" i="42"/>
  <c r="D35" i="41"/>
  <c r="D31" i="41"/>
  <c r="D38" i="41"/>
  <c r="C56" i="41" s="1"/>
  <c r="D34" i="41"/>
  <c r="D37" i="41"/>
  <c r="D33" i="41"/>
  <c r="C55" i="41"/>
  <c r="C58" i="41" s="1"/>
  <c r="D36" i="41"/>
  <c r="D32" i="41"/>
  <c r="D30" i="41"/>
  <c r="D70" i="41"/>
  <c r="C132" i="41" s="1"/>
  <c r="C53" i="40"/>
  <c r="C56" i="40" s="1"/>
  <c r="D35" i="40"/>
  <c r="D33" i="40"/>
  <c r="D32" i="40"/>
  <c r="D34" i="40"/>
  <c r="D31" i="40"/>
  <c r="D30" i="40"/>
  <c r="D36" i="40"/>
  <c r="C54" i="40" s="1"/>
  <c r="D29" i="40"/>
  <c r="D28" i="40"/>
  <c r="E36" i="36"/>
  <c r="C122" i="36"/>
  <c r="C68" i="36"/>
  <c r="E11" i="36"/>
  <c r="C131" i="43" l="1"/>
  <c r="C135" i="43" s="1"/>
  <c r="D118" i="43"/>
  <c r="C129" i="42"/>
  <c r="C133" i="42" s="1"/>
  <c r="D116" i="42"/>
  <c r="C131" i="41"/>
  <c r="C135" i="41" s="1"/>
  <c r="D118" i="41"/>
  <c r="C129" i="40"/>
  <c r="C133" i="40" s="1"/>
  <c r="D116" i="40"/>
  <c r="C84" i="36"/>
  <c r="C12" i="36"/>
  <c r="D123" i="43" l="1"/>
  <c r="D122" i="43"/>
  <c r="D121" i="43"/>
  <c r="D116" i="43"/>
  <c r="D117" i="43"/>
  <c r="D119" i="43" s="1"/>
  <c r="D114" i="42"/>
  <c r="D123" i="41"/>
  <c r="D122" i="41"/>
  <c r="D121" i="41"/>
  <c r="D116" i="41"/>
  <c r="D117" i="41"/>
  <c r="D119" i="41"/>
  <c r="D121" i="40"/>
  <c r="D120" i="40"/>
  <c r="D114" i="40"/>
  <c r="D115" i="40"/>
  <c r="D119" i="40" s="1"/>
  <c r="D117" i="40"/>
  <c r="D83" i="36"/>
  <c r="C96" i="36" s="1"/>
  <c r="C98" i="36" s="1"/>
  <c r="C131" i="36" s="1"/>
  <c r="D63" i="36"/>
  <c r="D21" i="36"/>
  <c r="D82" i="36"/>
  <c r="D62" i="36"/>
  <c r="D20" i="36"/>
  <c r="D81" i="36"/>
  <c r="D67" i="36"/>
  <c r="D80" i="36"/>
  <c r="C128" i="36"/>
  <c r="D79" i="36"/>
  <c r="D78" i="36"/>
  <c r="D65" i="36"/>
  <c r="D77" i="36"/>
  <c r="D64" i="36"/>
  <c r="D22" i="36"/>
  <c r="D66" i="36"/>
  <c r="D124" i="43" l="1"/>
  <c r="C136" i="43" s="1"/>
  <c r="C137" i="43" s="1"/>
  <c r="C139" i="43" s="1"/>
  <c r="D120" i="43"/>
  <c r="D120" i="42"/>
  <c r="D121" i="42"/>
  <c r="D115" i="42"/>
  <c r="D117" i="42" s="1"/>
  <c r="D122" i="42" s="1"/>
  <c r="C134" i="42" s="1"/>
  <c r="C135" i="42" s="1"/>
  <c r="C137" i="42" s="1"/>
  <c r="D118" i="42"/>
  <c r="D119" i="42"/>
  <c r="D124" i="41"/>
  <c r="C136" i="41" s="1"/>
  <c r="C137" i="41" s="1"/>
  <c r="C139" i="41" s="1"/>
  <c r="D120" i="41"/>
  <c r="D118" i="40"/>
  <c r="D122" i="40"/>
  <c r="C134" i="40" s="1"/>
  <c r="C135" i="40" s="1"/>
  <c r="C137" i="40" s="1"/>
  <c r="D33" i="36"/>
  <c r="D32" i="36"/>
  <c r="D31" i="36"/>
  <c r="D30" i="36"/>
  <c r="D36" i="36"/>
  <c r="C54" i="36" s="1"/>
  <c r="D29" i="36"/>
  <c r="C53" i="36"/>
  <c r="C56" i="36" s="1"/>
  <c r="D35" i="36"/>
  <c r="D28" i="36"/>
  <c r="D34" i="36"/>
  <c r="D68" i="36"/>
  <c r="C130" i="36" s="1"/>
  <c r="F10" i="11" l="1"/>
  <c r="G10" i="11" s="1"/>
  <c r="C129" i="36"/>
  <c r="C133" i="36" s="1"/>
  <c r="D116" i="36"/>
  <c r="D114" i="36" l="1"/>
  <c r="D115" i="36" l="1"/>
  <c r="D118" i="36" s="1"/>
  <c r="D117" i="36" l="1"/>
  <c r="D121" i="36"/>
  <c r="D120" i="36"/>
  <c r="D119" i="36"/>
  <c r="D122" i="36" l="1"/>
  <c r="C134" i="36" s="1"/>
  <c r="C135" i="36" s="1"/>
  <c r="C137" i="36" s="1"/>
  <c r="F28" i="11" l="1"/>
  <c r="G28" i="11" s="1"/>
  <c r="G29" i="11" s="1"/>
  <c r="G30" i="11" s="1"/>
  <c r="G31" i="11" s="1"/>
  <c r="G22" i="11"/>
  <c r="G23" i="11" s="1"/>
  <c r="G24" i="11" s="1"/>
  <c r="G25" i="11" s="1"/>
  <c r="G9" i="11" l="1"/>
  <c r="G11" i="11" s="1"/>
  <c r="C119" i="29" l="1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24" i="29" l="1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D84" i="29" l="1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35" i="29" l="1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D34" i="4"/>
  <c r="C105" i="3" s="1"/>
  <c r="D14" i="4"/>
  <c r="C42" i="3" s="1"/>
  <c r="D21" i="4"/>
  <c r="C43" i="3" s="1"/>
  <c r="B46" i="4"/>
  <c r="C46" i="4" s="1"/>
  <c r="C131" i="29" l="1"/>
  <c r="C135" i="29" s="1"/>
  <c r="D118" i="29"/>
  <c r="C129" i="28"/>
  <c r="C133" i="28" s="1"/>
  <c r="D116" i="28"/>
  <c r="C104" i="3"/>
  <c r="C116" i="10"/>
  <c r="D12" i="10"/>
  <c r="D123" i="29" l="1"/>
  <c r="D122" i="29"/>
  <c r="D121" i="29"/>
  <c r="D116" i="29"/>
  <c r="D117" i="29"/>
  <c r="D119" i="29" s="1"/>
  <c r="D114" i="28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45" i="10"/>
  <c r="C44" i="10"/>
  <c r="C63" i="3" l="1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16" i="11" l="1"/>
  <c r="G17" i="11" s="1"/>
  <c r="G18" i="11" s="1"/>
  <c r="G19" i="11" s="1"/>
  <c r="G12" i="11" l="1"/>
  <c r="G13" i="11" s="1"/>
  <c r="G35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6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<sst xmlns="http://schemas.openxmlformats.org/spreadsheetml/2006/main" count="1711" uniqueCount="171">
  <si>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</si>
  <si>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</si>
  <si>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</si>
  <si>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</si>
  <si>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</si>
  <si>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</si>
  <si>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</si>
  <si>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</si>
  <si>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</si>
  <si>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</si>
  <si>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</si>
  <si>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</si>
  <si>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</si>
  <si>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</si>
  <si>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</si>
  <si>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</si>
  <si>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</si>
  <si>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</si>
  <si>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</si>
  <si>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</si>
  <si>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</si>
  <si>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</si>
  <si>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</si>
  <si>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</si>
  <si>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</si>
  <si>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</si>
  <si>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</si>
  <si>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</si>
  <si>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</si>
  <si>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</si>
  <si>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</si>
  <si>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</si>
  <si>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</si>
  <si>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</si>
  <si>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</si>
  <si>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</si>
  <si>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</si>
  <si>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</si>
  <si>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</si>
  <si>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</si>
  <si>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</si>
  <si>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</si>
  <si>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</si>
  <si>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</si>
  <si>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</si>
  <si>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</si>
  <si>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</si>
  <si>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</si>
  <si>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</si>
  <si>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</si>
  <si>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</si>
  <si>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</si>
  <si>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</si>
  <si>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</si>
  <si>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</si>
  <si>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</si>
  <si>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</si>
  <si>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</si>
  <si>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</si>
  <si>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</si>
  <si>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</si>
  <si>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</si>
  <si>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</si>
  <si>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</si>
  <si>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</si>
  <si>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</si>
  <si>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</si>
  <si>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</si>
  <si>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</si>
  <si>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</si>
  <si>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</si>
  <si>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</si>
  <si>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</si>
  <si>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</si>
  <si>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</si>
  <si>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</si>
  <si>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</si>
  <si>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</si>
  <si>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</si>
  <si>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</si>
  <si>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</si>
  <si>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</si>
  <si>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</si>
  <si>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</si>
  <si>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</si>
  <si>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</si>
  <si>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</si>
  <si>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</si>
  <si>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</si>
  <si>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</si>
  <si>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</si>
  <si>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</si>
  <si>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</si>
  <si>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</si>
  <si>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</si>
  <si>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</si>
  <si>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</si>
  <si>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</si>
  <si>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</si>
  <si>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</si>
  <si>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</si>
  <si>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</si>
  <si>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</si>
  <si>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</si>
  <si>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</si>
  <si>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</si>
  <si>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</si>
  <si>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</si>
  <si>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</si>
  <si>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</si>
  <si>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</si>
  <si>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</si>
  <si>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</si>
  <si>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</si>
  <si>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</si>
  <si>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</si>
  <si>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</si>
  <si>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</si>
  <si>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</si>
  <si>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</si>
  <si>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</si>
  <si>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</si>
  <si>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</si>
  <si>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</si>
  <si>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</si>
  <si>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</si>
  <si>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</si>
  <si>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</si>
  <si>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</si>
  <si>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</si>
  <si>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</si>
  <si>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</si>
  <si>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</si>
  <si>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</si>
  <si>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</si>
  <si>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</si>
  <si>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</si>
  <si>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</si>
  <si>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</si>
  <si>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</si>
  <si>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</si>
  <si>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</si>
  <si>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</si>
  <si>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</si>
  <si>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</si>
  <si>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</si>
  <si>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</si>
  <si>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</si>
  <si>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</si>
  <si>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</si>
  <si>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</si>
  <si>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</si>
  <si>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</si>
  <si>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</si>
  <si>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</si>
  <si>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</si>
  <si>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</si>
  <si>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</si>
  <si>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</si>
  <si>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</si>
  <si>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</si>
  <si>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</si>
  <si>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Férias * (Incluso no submódulo 2.1)</t>
  </si>
  <si>
    <t>Posto Seg Sab</t>
  </si>
  <si>
    <t>CUSTO EFETIVO DO VALE TRANSPORTE - SEGUNDA À SÁBADO</t>
  </si>
  <si>
    <t>Valor Total Mensal (Marília, Araçatuba, Ourinhos e Presidente Prudente)</t>
  </si>
  <si>
    <t>Seg. à Sexta das 7:00 às 23:00</t>
  </si>
  <si>
    <t>MAR (MARÍLIA) Rua Paraíba, 125 - Marília/SP  (ISS 3%)</t>
  </si>
  <si>
    <t>AÇA (ARAÇATUBA) Avenida João Arruda, 500 - Araçatuba/SP (ISS 4%)</t>
  </si>
  <si>
    <t>OUR (Ourinhos)-   Rua Duque de Caxias, 679- Vila Recreio- Ourinhos (ISS 3%)</t>
  </si>
  <si>
    <t>PPR  (PRESIDENTE PRUDENTE) Avenida Manoel Goulart, 2881 - Pres.Prudente/SP (ISS 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</si>
</sst>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3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2" fillId="0" borderId="0" xfId="0" applyFont="1"/>
    <xf numFmtId="44" fontId="22" fillId="0" borderId="0" xfId="53" applyFont="1"/>
    <xf numFmtId="43" fontId="22" fillId="0" borderId="0" xfId="54" applyFont="1"/>
    <xf numFmtId="9" fontId="3" fillId="0" borderId="12" xfId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2" fontId="3" fillId="42" borderId="0" xfId="0" applyNumberFormat="1" applyFont="1" applyFill="1" applyBorder="1" applyAlignment="1">
      <alignment horizontal="center" vertical="center"/>
    </xf>
    <xf numFmtId="164" fontId="3" fillId="42" borderId="0" xfId="0" applyNumberFormat="1" applyFont="1" applyFill="1" applyBorder="1" applyAlignment="1">
      <alignment horizontal="center" vertical="center"/>
    </xf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6" fillId="39" borderId="18" xfId="0" applyFont="1" applyFill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topLeftCell="A19" workbookViewId="0">
      <selection activeCell="B39" sqref="B39:G39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57" t="s">
        <v>154</v>
      </c>
      <c r="C2" s="157"/>
      <c r="D2" s="158"/>
      <c r="E2" s="158"/>
      <c r="F2" s="158"/>
      <c r="G2" s="158"/>
    </row>
    <row r="3" spans="2:8" ht="28.5" customHeight="1" x14ac:dyDescent="0.3">
      <c r="B3" s="157" t="s">
        <v>155</v>
      </c>
      <c r="C3" s="157"/>
      <c r="D3" s="158"/>
      <c r="E3" s="158"/>
      <c r="F3" s="158"/>
      <c r="G3" s="158"/>
    </row>
    <row r="4" spans="2:8" ht="28.5" customHeight="1" x14ac:dyDescent="0.3">
      <c r="B4" s="157" t="s">
        <v>156</v>
      </c>
      <c r="C4" s="157"/>
      <c r="D4" s="158"/>
      <c r="E4" s="158"/>
      <c r="F4" s="158"/>
      <c r="G4" s="158"/>
    </row>
    <row r="5" spans="2:8" ht="15" thickBot="1" x14ac:dyDescent="0.35"/>
    <row r="6" spans="2:8" ht="15" thickBot="1" x14ac:dyDescent="0.35">
      <c r="B6" s="149" t="s">
        <v>132</v>
      </c>
      <c r="C6" s="150"/>
      <c r="D6" s="150"/>
      <c r="E6" s="150"/>
      <c r="F6" s="150"/>
      <c r="G6" s="151"/>
      <c r="H6" s="55"/>
    </row>
    <row r="7" spans="2:8" ht="15" thickBot="1" x14ac:dyDescent="0.35">
      <c r="B7" s="149"/>
      <c r="C7" s="150"/>
      <c r="D7" s="150"/>
      <c r="E7" s="150"/>
      <c r="F7" s="150"/>
      <c r="G7" s="151"/>
      <c r="H7" s="55"/>
    </row>
    <row r="8" spans="2:8" ht="21" thickBot="1" x14ac:dyDescent="0.35">
      <c r="B8" s="137" t="s">
        <v>133</v>
      </c>
      <c r="C8" s="139"/>
      <c r="D8" s="56" t="s">
        <v>134</v>
      </c>
      <c r="E8" s="56" t="s">
        <v>135</v>
      </c>
      <c r="F8" s="56" t="s">
        <v>136</v>
      </c>
      <c r="G8" s="56" t="s">
        <v>137</v>
      </c>
      <c r="H8" s="55"/>
    </row>
    <row r="9" spans="2:8" ht="21" thickBot="1" x14ac:dyDescent="0.35">
      <c r="B9" s="144">
        <v>1</v>
      </c>
      <c r="C9" s="155" t="s">
        <v>167</v>
      </c>
      <c r="D9" s="126" t="s">
        <v>166</v>
      </c>
      <c r="E9" s="58">
        <v>1</v>
      </c>
      <c r="F9" s="62">
        <f>'Plan MAR'!C137</f>
        <v>14297.21876972401</v>
      </c>
      <c r="G9" s="63">
        <f t="shared" ref="G9" si="0">E9*F9</f>
        <v>14297.21876972401</v>
      </c>
      <c r="H9" s="55"/>
    </row>
    <row r="10" spans="2:8" ht="21" thickBot="1" x14ac:dyDescent="0.35">
      <c r="B10" s="144"/>
      <c r="C10" s="156"/>
      <c r="D10" s="126" t="s">
        <v>138</v>
      </c>
      <c r="E10" s="58">
        <v>1</v>
      </c>
      <c r="F10" s="62">
        <f>'Posto 12x36 diurno ISS 3%'!C137+'Posto 12x36 noturno ISS 3%'!C139</f>
        <v>28820.652930856653</v>
      </c>
      <c r="G10" s="63">
        <f t="shared" ref="G10" si="1">E10*F10</f>
        <v>28820.652930856653</v>
      </c>
      <c r="H10" s="55"/>
    </row>
    <row r="11" spans="2:8" ht="15" thickBot="1" x14ac:dyDescent="0.35">
      <c r="B11" s="144"/>
      <c r="C11" s="137" t="s">
        <v>139</v>
      </c>
      <c r="D11" s="138"/>
      <c r="E11" s="138"/>
      <c r="F11" s="139"/>
      <c r="G11" s="64">
        <f>SUM(G9:G10)</f>
        <v>43117.871700580661</v>
      </c>
      <c r="H11" s="55"/>
    </row>
    <row r="12" spans="2:8" ht="15" thickBot="1" x14ac:dyDescent="0.35">
      <c r="B12" s="144"/>
      <c r="C12" s="146" t="s">
        <v>141</v>
      </c>
      <c r="D12" s="147"/>
      <c r="E12" s="147"/>
      <c r="F12" s="65">
        <v>0.1</v>
      </c>
      <c r="G12" s="66">
        <f>F12*G11</f>
        <v>4311.7871700580663</v>
      </c>
      <c r="H12" s="55"/>
    </row>
    <row r="13" spans="2:8" ht="15" thickBot="1" x14ac:dyDescent="0.35">
      <c r="B13" s="145"/>
      <c r="C13" s="140" t="s">
        <v>140</v>
      </c>
      <c r="D13" s="141"/>
      <c r="E13" s="141"/>
      <c r="F13" s="142"/>
      <c r="G13" s="66">
        <f>G12+G11</f>
        <v>47429.658870638727</v>
      </c>
      <c r="H13" s="55"/>
    </row>
    <row r="14" spans="2:8" ht="15" thickBot="1" x14ac:dyDescent="0.35">
      <c r="B14" s="59"/>
      <c r="C14" s="60"/>
      <c r="D14" s="60"/>
      <c r="E14" s="60"/>
      <c r="F14" s="60"/>
      <c r="G14" s="61"/>
      <c r="H14" s="55"/>
    </row>
    <row r="15" spans="2:8" ht="21" thickBot="1" x14ac:dyDescent="0.35">
      <c r="B15" s="137" t="s">
        <v>133</v>
      </c>
      <c r="C15" s="139"/>
      <c r="D15" s="115" t="s">
        <v>134</v>
      </c>
      <c r="E15" s="115" t="s">
        <v>135</v>
      </c>
      <c r="F15" s="115" t="s">
        <v>136</v>
      </c>
      <c r="G15" s="115" t="s">
        <v>137</v>
      </c>
      <c r="H15" s="55"/>
    </row>
    <row r="16" spans="2:8" ht="31.2" customHeight="1" thickBot="1" x14ac:dyDescent="0.35">
      <c r="B16" s="143">
        <v>2</v>
      </c>
      <c r="C16" s="120" t="s">
        <v>168</v>
      </c>
      <c r="D16" s="57" t="s">
        <v>138</v>
      </c>
      <c r="E16" s="58">
        <v>1</v>
      </c>
      <c r="F16" s="62">
        <f>'Posto 12x36 diurno ISS 4%'!C137+'Posto 12x36 noturno ISS 4%'!C139</f>
        <v>29090.888776434309</v>
      </c>
      <c r="G16" s="63">
        <f>E16*F16</f>
        <v>29090.888776434309</v>
      </c>
      <c r="H16" s="55"/>
    </row>
    <row r="17" spans="2:8" ht="15" thickBot="1" x14ac:dyDescent="0.35">
      <c r="B17" s="144"/>
      <c r="C17" s="137" t="s">
        <v>139</v>
      </c>
      <c r="D17" s="138"/>
      <c r="E17" s="138"/>
      <c r="F17" s="139"/>
      <c r="G17" s="64">
        <f>SUM(G16:G16)</f>
        <v>29090.888776434309</v>
      </c>
      <c r="H17" s="55"/>
    </row>
    <row r="18" spans="2:8" ht="15" thickBot="1" x14ac:dyDescent="0.35">
      <c r="B18" s="144"/>
      <c r="C18" s="146" t="s">
        <v>141</v>
      </c>
      <c r="D18" s="147"/>
      <c r="E18" s="147"/>
      <c r="F18" s="65">
        <v>0.1</v>
      </c>
      <c r="G18" s="66">
        <f>F18*G17</f>
        <v>2909.0888776434313</v>
      </c>
      <c r="H18" s="55"/>
    </row>
    <row r="19" spans="2:8" ht="15" thickBot="1" x14ac:dyDescent="0.35">
      <c r="B19" s="145"/>
      <c r="C19" s="140" t="s">
        <v>140</v>
      </c>
      <c r="D19" s="141"/>
      <c r="E19" s="141"/>
      <c r="F19" s="142"/>
      <c r="G19" s="66">
        <f>G18+G17</f>
        <v>31999.977654077738</v>
      </c>
      <c r="H19" s="55"/>
    </row>
    <row r="20" spans="2:8" ht="15" thickBot="1" x14ac:dyDescent="0.35">
      <c r="B20" s="117"/>
      <c r="C20" s="118"/>
      <c r="D20" s="118"/>
      <c r="E20" s="118"/>
      <c r="F20" s="118"/>
      <c r="G20" s="119"/>
      <c r="H20" s="55"/>
    </row>
    <row r="21" spans="2:8" ht="21" thickBot="1" x14ac:dyDescent="0.35">
      <c r="B21" s="137" t="s">
        <v>133</v>
      </c>
      <c r="C21" s="139"/>
      <c r="D21" s="122" t="s">
        <v>134</v>
      </c>
      <c r="E21" s="122" t="s">
        <v>135</v>
      </c>
      <c r="F21" s="122" t="s">
        <v>136</v>
      </c>
      <c r="G21" s="122" t="s">
        <v>137</v>
      </c>
      <c r="H21" s="55"/>
    </row>
    <row r="22" spans="2:8" ht="31.2" thickBot="1" x14ac:dyDescent="0.35">
      <c r="B22" s="143">
        <v>3</v>
      </c>
      <c r="C22" s="120" t="s">
        <v>169</v>
      </c>
      <c r="D22" s="57" t="s">
        <v>138</v>
      </c>
      <c r="E22" s="58">
        <v>2</v>
      </c>
      <c r="F22" s="62">
        <f>'Posto 12x36 diurno ISS 3%'!C137+'Posto 12x36 noturno ISS 3%'!C139</f>
        <v>28820.652930856653</v>
      </c>
      <c r="G22" s="63">
        <f>E22*F22</f>
        <v>57641.305861713307</v>
      </c>
      <c r="H22" s="55"/>
    </row>
    <row r="23" spans="2:8" ht="15" thickBot="1" x14ac:dyDescent="0.35">
      <c r="B23" s="144"/>
      <c r="C23" s="137" t="s">
        <v>139</v>
      </c>
      <c r="D23" s="138"/>
      <c r="E23" s="138"/>
      <c r="F23" s="139"/>
      <c r="G23" s="64">
        <f>SUM(G22:G22)</f>
        <v>57641.305861713307</v>
      </c>
      <c r="H23" s="55"/>
    </row>
    <row r="24" spans="2:8" ht="15" thickBot="1" x14ac:dyDescent="0.35">
      <c r="B24" s="144"/>
      <c r="C24" s="146" t="s">
        <v>141</v>
      </c>
      <c r="D24" s="148"/>
      <c r="E24" s="148"/>
      <c r="F24" s="65">
        <v>0.1</v>
      </c>
      <c r="G24" s="66">
        <f>F24*G23</f>
        <v>5764.1305861713308</v>
      </c>
      <c r="H24" s="55"/>
    </row>
    <row r="25" spans="2:8" ht="15" thickBot="1" x14ac:dyDescent="0.35">
      <c r="B25" s="145"/>
      <c r="C25" s="140" t="s">
        <v>140</v>
      </c>
      <c r="D25" s="141"/>
      <c r="E25" s="141"/>
      <c r="F25" s="142"/>
      <c r="G25" s="66">
        <f>G24+G23</f>
        <v>63405.43644788464</v>
      </c>
      <c r="H25" s="55"/>
    </row>
    <row r="26" spans="2:8" ht="15" thickBot="1" x14ac:dyDescent="0.35">
      <c r="B26" s="117"/>
      <c r="C26" s="118"/>
      <c r="D26" s="118"/>
      <c r="E26" s="118"/>
      <c r="F26" s="118"/>
      <c r="G26" s="119"/>
      <c r="H26" s="55"/>
    </row>
    <row r="27" spans="2:8" ht="21" thickBot="1" x14ac:dyDescent="0.35">
      <c r="B27" s="137" t="s">
        <v>133</v>
      </c>
      <c r="C27" s="139"/>
      <c r="D27" s="115" t="s">
        <v>134</v>
      </c>
      <c r="E27" s="115" t="s">
        <v>135</v>
      </c>
      <c r="F27" s="115" t="s">
        <v>136</v>
      </c>
      <c r="G27" s="115" t="s">
        <v>137</v>
      </c>
      <c r="H27" s="55"/>
    </row>
    <row r="28" spans="2:8" ht="33.6" customHeight="1" thickBot="1" x14ac:dyDescent="0.35">
      <c r="B28" s="143">
        <v>5</v>
      </c>
      <c r="C28" s="120" t="s">
        <v>170</v>
      </c>
      <c r="D28" s="57" t="s">
        <v>138</v>
      </c>
      <c r="E28" s="58">
        <v>1</v>
      </c>
      <c r="F28" s="62">
        <f>'Posto 12x36 diurno ISS 5%'!C137+'Posto 12x36 noturno ISS 5%'!C139</f>
        <v>29361.124622011961</v>
      </c>
      <c r="G28" s="63">
        <f>E28*F28</f>
        <v>29361.124622011961</v>
      </c>
      <c r="H28" s="55"/>
    </row>
    <row r="29" spans="2:8" ht="15" thickBot="1" x14ac:dyDescent="0.35">
      <c r="B29" s="144"/>
      <c r="C29" s="137" t="s">
        <v>139</v>
      </c>
      <c r="D29" s="138"/>
      <c r="E29" s="138"/>
      <c r="F29" s="139"/>
      <c r="G29" s="64">
        <f>SUM(G28:G28)</f>
        <v>29361.124622011961</v>
      </c>
      <c r="H29" s="55"/>
    </row>
    <row r="30" spans="2:8" ht="15" thickBot="1" x14ac:dyDescent="0.35">
      <c r="B30" s="144"/>
      <c r="C30" s="146" t="s">
        <v>141</v>
      </c>
      <c r="D30" s="148"/>
      <c r="E30" s="148"/>
      <c r="F30" s="65">
        <v>0.1</v>
      </c>
      <c r="G30" s="66">
        <f>F30*G29</f>
        <v>2936.1124622011962</v>
      </c>
      <c r="H30" s="55"/>
    </row>
    <row r="31" spans="2:8" ht="15" thickBot="1" x14ac:dyDescent="0.35">
      <c r="B31" s="145"/>
      <c r="C31" s="140" t="s">
        <v>140</v>
      </c>
      <c r="D31" s="141"/>
      <c r="E31" s="141"/>
      <c r="F31" s="142"/>
      <c r="G31" s="66">
        <f>G30+G29</f>
        <v>32297.237084213157</v>
      </c>
      <c r="H31" s="55"/>
    </row>
    <row r="32" spans="2:8" x14ac:dyDescent="0.3">
      <c r="B32" s="117"/>
      <c r="C32" s="118"/>
      <c r="D32" s="118"/>
      <c r="E32" s="118"/>
      <c r="F32" s="118"/>
      <c r="G32" s="119"/>
      <c r="H32" s="55"/>
    </row>
    <row r="33" spans="2:8" x14ac:dyDescent="0.3">
      <c r="B33" s="117"/>
      <c r="C33" s="118"/>
      <c r="D33" s="118"/>
      <c r="E33" s="118"/>
      <c r="F33" s="118"/>
      <c r="G33" s="119"/>
      <c r="H33" s="55"/>
    </row>
    <row r="34" spans="2:8" ht="15" thickBot="1" x14ac:dyDescent="0.35"/>
    <row r="35" spans="2:8" ht="15.6" thickTop="1" thickBot="1" x14ac:dyDescent="0.35">
      <c r="B35" s="152" t="s">
        <v>165</v>
      </c>
      <c r="C35" s="153"/>
      <c r="D35" s="153"/>
      <c r="E35" s="153"/>
      <c r="F35" s="154"/>
      <c r="G35" s="74">
        <f>G13+G19+G25+G31</f>
        <v>175132.31005681425</v>
      </c>
    </row>
    <row r="36" spans="2:8" ht="15" thickTop="1" x14ac:dyDescent="0.3"/>
    <row r="39" spans="2:8" x14ac:dyDescent="0.3">
      <c r="B39" s="136" t="s">
        <v>157</v>
      </c>
      <c r="C39" s="136"/>
      <c r="D39" s="136"/>
      <c r="E39" s="136"/>
      <c r="F39" s="136"/>
      <c r="G39" s="136"/>
    </row>
    <row r="42" spans="2:8" x14ac:dyDescent="0.3">
      <c r="C42" t="s">
        <v>158</v>
      </c>
    </row>
  </sheetData>
  <sheetProtection password="F668" sheet="1" objects="1" scenarios="1"/>
  <mergeCells count="31">
    <mergeCell ref="B2:C2"/>
    <mergeCell ref="B3:C3"/>
    <mergeCell ref="B4:C4"/>
    <mergeCell ref="D2:G2"/>
    <mergeCell ref="D3:G3"/>
    <mergeCell ref="D4:G4"/>
    <mergeCell ref="B6:G6"/>
    <mergeCell ref="B8:C8"/>
    <mergeCell ref="B9:B13"/>
    <mergeCell ref="C12:E12"/>
    <mergeCell ref="B35:F35"/>
    <mergeCell ref="B7:G7"/>
    <mergeCell ref="B15:C15"/>
    <mergeCell ref="C25:F25"/>
    <mergeCell ref="C9:C10"/>
    <mergeCell ref="B39:G39"/>
    <mergeCell ref="C11:F11"/>
    <mergeCell ref="C13:F13"/>
    <mergeCell ref="B16:B19"/>
    <mergeCell ref="C17:F17"/>
    <mergeCell ref="C18:E18"/>
    <mergeCell ref="C19:F19"/>
    <mergeCell ref="B27:C27"/>
    <mergeCell ref="B28:B31"/>
    <mergeCell ref="C29:F29"/>
    <mergeCell ref="C30:E30"/>
    <mergeCell ref="C31:F31"/>
    <mergeCell ref="B21:C21"/>
    <mergeCell ref="B22:B25"/>
    <mergeCell ref="C23:F23"/>
    <mergeCell ref="C24:E2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B116" sqref="B116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88" t="s">
        <v>13</v>
      </c>
      <c r="B3" s="189"/>
      <c r="C3" s="189"/>
      <c r="D3" s="189"/>
      <c r="E3" s="190"/>
    </row>
    <row r="4" spans="1:5" ht="16.2" thickBot="1" x14ac:dyDescent="0.35">
      <c r="A4" s="188" t="s">
        <v>151</v>
      </c>
      <c r="B4" s="189"/>
      <c r="C4" s="189"/>
      <c r="D4" s="189"/>
      <c r="E4" s="190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15.22</v>
      </c>
      <c r="E6" s="80">
        <f t="shared" ref="E6" si="0">B6*C6*D6</f>
        <v>152.20000000000002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88" t="s">
        <v>17</v>
      </c>
      <c r="B8" s="189"/>
      <c r="C8" s="189"/>
      <c r="D8" s="189"/>
      <c r="E8" s="190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91" t="s">
        <v>153</v>
      </c>
      <c r="B12" s="192"/>
      <c r="C12" s="192"/>
      <c r="D12" s="193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4">
        <f>B14-C14</f>
        <v>41.466400000000021</v>
      </c>
      <c r="E14" s="85"/>
    </row>
    <row r="15" spans="1:5" ht="16.2" thickBot="1" x14ac:dyDescent="0.35">
      <c r="C15" s="86"/>
      <c r="D15" s="84"/>
    </row>
    <row r="16" spans="1:5" ht="16.2" thickBot="1" x14ac:dyDescent="0.35">
      <c r="A16" s="191" t="s">
        <v>19</v>
      </c>
      <c r="B16" s="192"/>
      <c r="C16" s="192"/>
      <c r="D16" s="193"/>
    </row>
    <row r="17" spans="1:5" ht="16.2" thickBot="1" x14ac:dyDescent="0.35">
      <c r="A17" s="191" t="s">
        <v>151</v>
      </c>
      <c r="B17" s="192"/>
      <c r="C17" s="192"/>
      <c r="D17" s="193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0">
        <f>(B19*C19)</f>
        <v>488.71420000000001</v>
      </c>
      <c r="E19" s="91"/>
    </row>
    <row r="20" spans="1:5" ht="16.2" thickBot="1" x14ac:dyDescent="0.35">
      <c r="A20" s="194" t="s">
        <v>117</v>
      </c>
      <c r="B20" s="196"/>
      <c r="C20" s="4">
        <v>0.18</v>
      </c>
      <c r="D20" s="80">
        <f>((B19*C19)*C20)</f>
        <v>87.968555999999992</v>
      </c>
    </row>
    <row r="21" spans="1:5" ht="15.6" x14ac:dyDescent="0.3">
      <c r="A21" s="194" t="s">
        <v>152</v>
      </c>
      <c r="B21" s="195"/>
      <c r="C21" s="196"/>
      <c r="D21" s="92">
        <f>D19-D20</f>
        <v>400.74564400000003</v>
      </c>
    </row>
    <row r="22" spans="1:5" ht="15.6" x14ac:dyDescent="0.3">
      <c r="A22" s="72"/>
      <c r="B22" s="93"/>
      <c r="C22" s="73"/>
      <c r="D22" s="94"/>
    </row>
    <row r="23" spans="1:5" ht="16.2" thickBot="1" x14ac:dyDescent="0.35">
      <c r="A23" s="197" t="s">
        <v>128</v>
      </c>
      <c r="B23" s="198"/>
      <c r="C23" s="198"/>
      <c r="D23" s="199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200" t="s">
        <v>120</v>
      </c>
      <c r="B26" s="200"/>
      <c r="C26" s="200"/>
      <c r="D26" s="200"/>
    </row>
    <row r="27" spans="1:5" ht="15.6" x14ac:dyDescent="0.3">
      <c r="A27" s="200" t="s">
        <v>126</v>
      </c>
      <c r="B27" s="200"/>
      <c r="C27" s="200"/>
      <c r="D27" s="200"/>
    </row>
    <row r="28" spans="1:5" ht="15.6" x14ac:dyDescent="0.3">
      <c r="A28" s="95" t="s">
        <v>2</v>
      </c>
      <c r="B28" s="95" t="s">
        <v>3</v>
      </c>
      <c r="C28" s="116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79" t="s">
        <v>5</v>
      </c>
      <c r="B34" s="180"/>
      <c r="C34" s="181"/>
      <c r="D34" s="96">
        <f>SUM(D29:D33)</f>
        <v>72.938749999999999</v>
      </c>
    </row>
    <row r="35" spans="1:4" ht="16.2" thickBot="1" x14ac:dyDescent="0.35">
      <c r="A35" s="182" t="s">
        <v>149</v>
      </c>
      <c r="B35" s="183"/>
      <c r="C35" s="183"/>
      <c r="D35" s="184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85" t="s">
        <v>32</v>
      </c>
      <c r="B43" s="186"/>
      <c r="C43" s="187"/>
      <c r="D43" s="100"/>
    </row>
    <row r="44" spans="1:4" ht="16.2" thickBot="1" x14ac:dyDescent="0.35">
      <c r="A44" s="185" t="s">
        <v>33</v>
      </c>
      <c r="B44" s="186"/>
      <c r="C44" s="187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15" workbookViewId="0">
      <selection activeCell="C122" sqref="C12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72" t="s">
        <v>100</v>
      </c>
      <c r="B1" s="172"/>
      <c r="C1" s="172"/>
      <c r="D1" s="172"/>
    </row>
    <row r="2" spans="1:7" ht="22.8" x14ac:dyDescent="0.4">
      <c r="A2" s="172" t="s">
        <v>101</v>
      </c>
      <c r="B2" s="172"/>
      <c r="C2" s="172"/>
      <c r="D2" s="172"/>
    </row>
    <row r="3" spans="1:7" x14ac:dyDescent="0.3">
      <c r="A3" s="176"/>
      <c r="B3" s="176"/>
      <c r="C3" s="176"/>
      <c r="D3" s="176"/>
    </row>
    <row r="4" spans="1:7" x14ac:dyDescent="0.3">
      <c r="A4" s="32" t="s">
        <v>109</v>
      </c>
      <c r="B4" s="171" t="s">
        <v>159</v>
      </c>
      <c r="C4" s="171"/>
    </row>
    <row r="5" spans="1:7" x14ac:dyDescent="0.3">
      <c r="A5" s="32" t="s">
        <v>110</v>
      </c>
      <c r="B5" s="171" t="s">
        <v>161</v>
      </c>
      <c r="C5" s="171"/>
      <c r="E5" s="53"/>
    </row>
    <row r="6" spans="1:7" x14ac:dyDescent="0.3">
      <c r="A6" s="32"/>
      <c r="B6" s="171"/>
      <c r="C6" s="171"/>
    </row>
    <row r="7" spans="1:7" x14ac:dyDescent="0.3">
      <c r="A7" s="175" t="s">
        <v>35</v>
      </c>
      <c r="B7" s="175"/>
      <c r="C7" s="175"/>
    </row>
    <row r="8" spans="1:7" ht="16.2" thickBot="1" x14ac:dyDescent="0.35">
      <c r="D8" s="127"/>
      <c r="E8" s="127"/>
      <c r="F8" s="127"/>
      <c r="G8" s="127"/>
    </row>
    <row r="9" spans="1:7" ht="16.2" thickBot="1" x14ac:dyDescent="0.35">
      <c r="A9" s="13">
        <v>1</v>
      </c>
      <c r="B9" s="123" t="s">
        <v>36</v>
      </c>
      <c r="C9" s="123" t="s">
        <v>37</v>
      </c>
      <c r="D9" s="127"/>
      <c r="E9" s="127"/>
      <c r="F9" s="127"/>
      <c r="G9" s="127"/>
    </row>
    <row r="10" spans="1:7" ht="16.2" thickBot="1" x14ac:dyDescent="0.35">
      <c r="A10" s="15" t="s">
        <v>38</v>
      </c>
      <c r="B10" s="16" t="s">
        <v>39</v>
      </c>
      <c r="C10" s="23">
        <v>1845.56</v>
      </c>
      <c r="D10" s="128">
        <f>C10+C11</f>
        <v>2399.2280000000001</v>
      </c>
      <c r="E10" s="128">
        <f>D10/220</f>
        <v>10.905581818181819</v>
      </c>
      <c r="F10" s="127"/>
      <c r="G10" s="127"/>
    </row>
    <row r="11" spans="1:7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129"/>
      <c r="E11" s="128">
        <f>E10*0.2</f>
        <v>2.181116363636364</v>
      </c>
      <c r="F11" s="127"/>
      <c r="G11" s="127"/>
    </row>
    <row r="12" spans="1:7" ht="16.2" thickBot="1" x14ac:dyDescent="0.35">
      <c r="A12" s="173" t="s">
        <v>5</v>
      </c>
      <c r="B12" s="174"/>
      <c r="C12" s="39">
        <f>SUM(C10:C11)</f>
        <v>2399.2280000000001</v>
      </c>
      <c r="D12" s="127"/>
      <c r="E12" s="127"/>
      <c r="F12" s="127"/>
      <c r="G12" s="127"/>
    </row>
    <row r="13" spans="1:7" x14ac:dyDescent="0.3">
      <c r="D13" s="127"/>
      <c r="E13" s="127"/>
      <c r="F13" s="127"/>
      <c r="G13" s="127"/>
    </row>
    <row r="14" spans="1:7" x14ac:dyDescent="0.3">
      <c r="D14" s="127"/>
      <c r="E14" s="127"/>
      <c r="F14" s="127"/>
      <c r="G14" s="127"/>
    </row>
    <row r="15" spans="1:7" x14ac:dyDescent="0.3">
      <c r="A15" s="164" t="s">
        <v>48</v>
      </c>
      <c r="B15" s="164"/>
      <c r="C15" s="164"/>
    </row>
    <row r="16" spans="1:7" x14ac:dyDescent="0.3">
      <c r="A16" s="12"/>
    </row>
    <row r="17" spans="1:4" x14ac:dyDescent="0.3">
      <c r="A17" s="167" t="s">
        <v>49</v>
      </c>
      <c r="B17" s="167"/>
      <c r="C17" s="167"/>
    </row>
    <row r="18" spans="1:4" ht="16.2" thickBot="1" x14ac:dyDescent="0.35"/>
    <row r="19" spans="1:4" ht="16.2" thickBot="1" x14ac:dyDescent="0.35">
      <c r="A19" s="13" t="s">
        <v>50</v>
      </c>
      <c r="B19" s="123" t="s">
        <v>51</v>
      </c>
      <c r="C19" s="123" t="s">
        <v>57</v>
      </c>
      <c r="D19" s="123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3" t="s">
        <v>56</v>
      </c>
      <c r="C27" s="123" t="s">
        <v>57</v>
      </c>
      <c r="D27" s="123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7" t="s">
        <v>65</v>
      </c>
      <c r="B39" s="167"/>
      <c r="C39" s="167"/>
    </row>
    <row r="40" spans="1:5" ht="16.2" thickBot="1" x14ac:dyDescent="0.35"/>
    <row r="41" spans="1:5" ht="16.2" thickBot="1" x14ac:dyDescent="0.35">
      <c r="A41" s="13" t="s">
        <v>66</v>
      </c>
      <c r="B41" s="123" t="s">
        <v>67</v>
      </c>
      <c r="C41" s="123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MAR'!D14</f>
        <v>109.2664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MAR'!D21</f>
        <v>579.26440000000002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MAR'!D25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73" t="s">
        <v>5</v>
      </c>
      <c r="B47" s="174"/>
      <c r="C47" s="23">
        <f>SUM(C42:C46)</f>
        <v>864.6223</v>
      </c>
    </row>
    <row r="50" spans="1:4" x14ac:dyDescent="0.3">
      <c r="A50" s="167" t="s">
        <v>69</v>
      </c>
      <c r="B50" s="167"/>
      <c r="C50" s="167"/>
    </row>
    <row r="51" spans="1:4" ht="16.2" thickBot="1" x14ac:dyDescent="0.35"/>
    <row r="52" spans="1:4" ht="16.2" thickBot="1" x14ac:dyDescent="0.35">
      <c r="A52" s="13">
        <v>2</v>
      </c>
      <c r="B52" s="123" t="s">
        <v>70</v>
      </c>
      <c r="C52" s="123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864.6223</v>
      </c>
    </row>
    <row r="56" spans="1:4" ht="16.2" thickBot="1" x14ac:dyDescent="0.35">
      <c r="A56" s="165" t="s">
        <v>5</v>
      </c>
      <c r="B56" s="166"/>
      <c r="C56" s="23">
        <f>SUM(C53:C55)</f>
        <v>2418.0802035872002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23" t="s">
        <v>72</v>
      </c>
      <c r="C61" s="123" t="s">
        <v>57</v>
      </c>
      <c r="D61" s="123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7" t="s">
        <v>80</v>
      </c>
      <c r="B74" s="167"/>
      <c r="C74" s="16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3" t="s">
        <v>82</v>
      </c>
      <c r="C76" s="123" t="s">
        <v>57</v>
      </c>
      <c r="D76" s="123" t="s">
        <v>37</v>
      </c>
    </row>
    <row r="77" spans="1:4" ht="16.2" thickBot="1" x14ac:dyDescent="0.35">
      <c r="A77" s="15" t="s">
        <v>38</v>
      </c>
      <c r="B77" s="16" t="s">
        <v>162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7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7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7" ht="16.2" thickBot="1" x14ac:dyDescent="0.35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7" x14ac:dyDescent="0.3">
      <c r="C84" s="53">
        <f>C22+C36+C68+C83+E36</f>
        <v>0.78050204444444449</v>
      </c>
    </row>
    <row r="86" spans="1:7" x14ac:dyDescent="0.3">
      <c r="A86" s="167" t="s">
        <v>86</v>
      </c>
      <c r="B86" s="167"/>
      <c r="C86" s="167"/>
      <c r="F86" s="71"/>
      <c r="G86" s="71"/>
    </row>
    <row r="87" spans="1:7" ht="16.2" thickBot="1" x14ac:dyDescent="0.35">
      <c r="A87" s="12"/>
      <c r="F87" s="71"/>
      <c r="G87" s="71"/>
    </row>
    <row r="88" spans="1:7" ht="16.2" thickBot="1" x14ac:dyDescent="0.35">
      <c r="A88" s="13" t="s">
        <v>87</v>
      </c>
      <c r="B88" s="123" t="s">
        <v>129</v>
      </c>
      <c r="C88" s="123" t="s">
        <v>37</v>
      </c>
      <c r="F88" s="69">
        <f>C10+C11</f>
        <v>2399.2280000000001</v>
      </c>
      <c r="G88" s="71"/>
    </row>
    <row r="89" spans="1:7" ht="16.2" thickBot="1" x14ac:dyDescent="0.35">
      <c r="A89" s="15" t="s">
        <v>38</v>
      </c>
      <c r="B89" s="16" t="s">
        <v>102</v>
      </c>
      <c r="C89" s="52">
        <f>F91*0.5</f>
        <v>226.83610181818185</v>
      </c>
      <c r="F89" s="69">
        <f>F88/220</f>
        <v>10.905581818181819</v>
      </c>
      <c r="G89" s="71"/>
    </row>
    <row r="90" spans="1:7" ht="16.2" thickBot="1" x14ac:dyDescent="0.35">
      <c r="A90" s="165" t="s">
        <v>5</v>
      </c>
      <c r="B90" s="166"/>
      <c r="C90" s="52">
        <f>C89</f>
        <v>226.83610181818185</v>
      </c>
      <c r="F90" s="69">
        <f>F89*1.6</f>
        <v>17.448930909090912</v>
      </c>
      <c r="G90" s="71"/>
    </row>
    <row r="91" spans="1:7" x14ac:dyDescent="0.3">
      <c r="F91" s="69">
        <f>F90*26</f>
        <v>453.67220363636369</v>
      </c>
      <c r="G91" s="71"/>
    </row>
    <row r="92" spans="1:7" x14ac:dyDescent="0.3">
      <c r="F92" s="71"/>
      <c r="G92" s="71"/>
    </row>
    <row r="93" spans="1:7" x14ac:dyDescent="0.3">
      <c r="A93" s="167" t="s">
        <v>89</v>
      </c>
      <c r="B93" s="167"/>
      <c r="C93" s="167"/>
      <c r="F93" s="71"/>
      <c r="G93" s="71"/>
    </row>
    <row r="94" spans="1:7" ht="16.2" thickBot="1" x14ac:dyDescent="0.35">
      <c r="A94" s="12"/>
      <c r="F94" s="71"/>
    </row>
    <row r="95" spans="1:7" ht="16.2" thickBot="1" x14ac:dyDescent="0.35">
      <c r="A95" s="13">
        <v>4</v>
      </c>
      <c r="B95" s="123" t="s">
        <v>90</v>
      </c>
      <c r="C95" s="123" t="s">
        <v>37</v>
      </c>
    </row>
    <row r="96" spans="1:7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226.83610181818185</v>
      </c>
    </row>
    <row r="98" spans="1:3" ht="16.2" thickBot="1" x14ac:dyDescent="0.35">
      <c r="A98" s="165" t="s">
        <v>5</v>
      </c>
      <c r="B98" s="166"/>
      <c r="C98" s="39">
        <f>C96+C97</f>
        <v>375.45494737373741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3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MAR'!C46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MAR'!D34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5" t="s">
        <v>64</v>
      </c>
      <c r="B108" s="166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3" t="s">
        <v>57</v>
      </c>
      <c r="D113" s="123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553.95608442398714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609.35169286638575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244.65470468585386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201.08605864590729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43.568646039946579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201.08605864590729</v>
      </c>
    </row>
    <row r="122" spans="1:4" ht="16.2" thickBot="1" x14ac:dyDescent="0.35">
      <c r="A122" s="168" t="s">
        <v>64</v>
      </c>
      <c r="B122" s="169"/>
      <c r="C122" s="44">
        <f>C114+C115+C117+C120+C121</f>
        <v>0.26650000000000001</v>
      </c>
      <c r="D122" s="45">
        <f>D114+D115+D117+D120+D121</f>
        <v>1609.0485406221342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23" t="s">
        <v>96</v>
      </c>
      <c r="C127" s="123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2418.0802035872002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375.45494737373741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5" t="s">
        <v>97</v>
      </c>
      <c r="B133" s="166"/>
      <c r="C133" s="42">
        <f>SUM(C128:C132)</f>
        <v>5539.5608442398707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1609.0485406221342</v>
      </c>
    </row>
    <row r="135" spans="1:3" x14ac:dyDescent="0.3">
      <c r="A135" s="162" t="s">
        <v>99</v>
      </c>
      <c r="B135" s="163"/>
      <c r="C135" s="49">
        <f>C133+C134</f>
        <v>7148.6093848620048</v>
      </c>
    </row>
    <row r="136" spans="1:3" x14ac:dyDescent="0.3">
      <c r="A136" s="159" t="s">
        <v>118</v>
      </c>
      <c r="B136" s="160"/>
      <c r="C136" s="51">
        <v>2</v>
      </c>
    </row>
    <row r="137" spans="1:3" ht="16.2" thickBot="1" x14ac:dyDescent="0.35">
      <c r="A137" s="161" t="s">
        <v>119</v>
      </c>
      <c r="B137" s="161"/>
      <c r="C137" s="50">
        <f>C135*C136</f>
        <v>14297.21876972401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C7" sqref="C7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88" t="s">
        <v>13</v>
      </c>
      <c r="B3" s="189"/>
      <c r="C3" s="189"/>
      <c r="D3" s="189"/>
      <c r="E3" s="190"/>
    </row>
    <row r="4" spans="1:5" ht="16.2" thickBot="1" x14ac:dyDescent="0.35">
      <c r="A4" s="188" t="s">
        <v>163</v>
      </c>
      <c r="B4" s="189"/>
      <c r="C4" s="189"/>
      <c r="D4" s="189"/>
      <c r="E4" s="190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22</v>
      </c>
      <c r="E6" s="80">
        <f t="shared" ref="E6" si="0">B6*C6*D6</f>
        <v>220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88" t="s">
        <v>17</v>
      </c>
      <c r="B8" s="189"/>
      <c r="C8" s="189"/>
      <c r="D8" s="189"/>
      <c r="E8" s="190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91" t="s">
        <v>164</v>
      </c>
      <c r="B12" s="192"/>
      <c r="C12" s="192"/>
      <c r="D12" s="193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84">
        <f>B14-C14</f>
        <v>109.2664</v>
      </c>
      <c r="E14" s="85"/>
    </row>
    <row r="15" spans="1:5" ht="20.25" customHeight="1" thickBot="1" x14ac:dyDescent="0.35"/>
    <row r="16" spans="1:5" ht="16.2" thickBot="1" x14ac:dyDescent="0.35">
      <c r="A16" s="191" t="s">
        <v>19</v>
      </c>
      <c r="B16" s="192"/>
      <c r="C16" s="192"/>
      <c r="D16" s="193"/>
    </row>
    <row r="17" spans="1:5" ht="16.2" thickBot="1" x14ac:dyDescent="0.35">
      <c r="A17" s="191" t="str">
        <f>A4</f>
        <v>Posto Seg Sab</v>
      </c>
      <c r="B17" s="192"/>
      <c r="C17" s="192"/>
      <c r="D17" s="193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f>D6</f>
        <v>22</v>
      </c>
      <c r="D19" s="80">
        <f>(B19*C19)</f>
        <v>706.42</v>
      </c>
    </row>
    <row r="20" spans="1:5" ht="16.2" thickBot="1" x14ac:dyDescent="0.35">
      <c r="A20" s="194" t="s">
        <v>117</v>
      </c>
      <c r="B20" s="196"/>
      <c r="C20" s="130">
        <v>0.18</v>
      </c>
      <c r="D20" s="92">
        <f>((B19*C19)*C20)</f>
        <v>127.15559999999999</v>
      </c>
    </row>
    <row r="21" spans="1:5" ht="16.2" thickBot="1" x14ac:dyDescent="0.35">
      <c r="A21" s="201" t="s">
        <v>152</v>
      </c>
      <c r="B21" s="202"/>
      <c r="C21" s="202"/>
      <c r="D21" s="131">
        <f>D19-D20</f>
        <v>579.26440000000002</v>
      </c>
    </row>
    <row r="22" spans="1:5" ht="16.5" customHeight="1" x14ac:dyDescent="0.3">
      <c r="A22" s="132"/>
      <c r="B22" s="133"/>
      <c r="C22" s="134"/>
      <c r="D22" s="135"/>
    </row>
    <row r="23" spans="1:5" ht="16.2" thickBot="1" x14ac:dyDescent="0.35">
      <c r="A23" s="197" t="s">
        <v>128</v>
      </c>
      <c r="B23" s="198"/>
      <c r="C23" s="198"/>
      <c r="D23" s="199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200" t="s">
        <v>120</v>
      </c>
      <c r="B26" s="200"/>
      <c r="C26" s="200"/>
      <c r="D26" s="200"/>
    </row>
    <row r="27" spans="1:5" ht="15.6" x14ac:dyDescent="0.3">
      <c r="A27" s="200" t="s">
        <v>126</v>
      </c>
      <c r="B27" s="200"/>
      <c r="C27" s="200"/>
      <c r="D27" s="200"/>
    </row>
    <row r="28" spans="1:5" ht="15.6" x14ac:dyDescent="0.3">
      <c r="A28" s="95" t="s">
        <v>2</v>
      </c>
      <c r="B28" s="95" t="s">
        <v>3</v>
      </c>
      <c r="C28" s="124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79" t="s">
        <v>5</v>
      </c>
      <c r="B34" s="180"/>
      <c r="C34" s="181"/>
      <c r="D34" s="96">
        <f>SUM(D29:D33)</f>
        <v>72.938749999999999</v>
      </c>
    </row>
    <row r="35" spans="1:4" ht="16.2" thickBot="1" x14ac:dyDescent="0.35">
      <c r="A35" s="182" t="s">
        <v>149</v>
      </c>
      <c r="B35" s="183"/>
      <c r="C35" s="183"/>
      <c r="D35" s="184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85" t="s">
        <v>32</v>
      </c>
      <c r="B43" s="186"/>
      <c r="C43" s="187"/>
      <c r="D43" s="100"/>
    </row>
    <row r="44" spans="1:4" ht="16.2" thickBot="1" x14ac:dyDescent="0.35">
      <c r="A44" s="185" t="s">
        <v>33</v>
      </c>
      <c r="B44" s="186"/>
      <c r="C44" s="187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sqref="A1:XFD104857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6"/>
      <c r="B3" s="176"/>
      <c r="C3" s="176"/>
      <c r="D3" s="176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3" t="s">
        <v>5</v>
      </c>
      <c r="B12" s="174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7" t="s">
        <v>49</v>
      </c>
      <c r="B17" s="167"/>
      <c r="C17" s="167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7" t="s">
        <v>65</v>
      </c>
      <c r="B39" s="167"/>
      <c r="C39" s="167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73" t="s">
        <v>5</v>
      </c>
      <c r="B47" s="174"/>
      <c r="C47" s="23">
        <f>SUM(C42:C46)</f>
        <v>618.3035440000001</v>
      </c>
    </row>
    <row r="50" spans="1:4" x14ac:dyDescent="0.3">
      <c r="A50" s="167" t="s">
        <v>69</v>
      </c>
      <c r="B50" s="167"/>
      <c r="C50" s="167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5" t="s">
        <v>5</v>
      </c>
      <c r="B56" s="166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7" t="s">
        <v>80</v>
      </c>
      <c r="B74" s="167"/>
      <c r="C74" s="16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7" t="s">
        <v>86</v>
      </c>
      <c r="B86" s="167"/>
      <c r="C86" s="167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5" t="s">
        <v>5</v>
      </c>
      <c r="B90" s="166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7" t="s">
        <v>89</v>
      </c>
      <c r="B93" s="167"/>
      <c r="C93" s="167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5" t="s">
        <v>5</v>
      </c>
      <c r="B98" s="166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5" t="s">
        <v>64</v>
      </c>
      <c r="B108" s="166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68" t="s">
        <v>64</v>
      </c>
      <c r="B122" s="169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5" t="s">
        <v>97</v>
      </c>
      <c r="B133" s="166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62" t="s">
        <v>99</v>
      </c>
      <c r="B135" s="163"/>
      <c r="C135" s="49">
        <f>C133+C134</f>
        <v>6646.4655293257401</v>
      </c>
    </row>
    <row r="136" spans="1:3" ht="16.5" customHeight="1" x14ac:dyDescent="0.3">
      <c r="A136" s="159" t="s">
        <v>118</v>
      </c>
      <c r="B136" s="160"/>
      <c r="C136" s="51">
        <v>2</v>
      </c>
    </row>
    <row r="137" spans="1:3" ht="16.2" thickBot="1" x14ac:dyDescent="0.35">
      <c r="A137" s="161" t="s">
        <v>119</v>
      </c>
      <c r="B137" s="161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A88" sqref="A1:XFD104857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6"/>
      <c r="B3" s="176"/>
      <c r="C3" s="176"/>
      <c r="D3" s="176"/>
    </row>
    <row r="4" spans="1:5" x14ac:dyDescent="0.3">
      <c r="A4" s="32" t="s">
        <v>109</v>
      </c>
      <c r="B4" s="177" t="s">
        <v>159</v>
      </c>
      <c r="C4" s="178"/>
    </row>
    <row r="5" spans="1:5" x14ac:dyDescent="0.3">
      <c r="A5" s="32" t="s">
        <v>110</v>
      </c>
      <c r="B5" s="177" t="s">
        <v>150</v>
      </c>
      <c r="C5" s="178"/>
      <c r="E5" s="53"/>
    </row>
    <row r="6" spans="1:5" x14ac:dyDescent="0.3">
      <c r="A6" s="32"/>
      <c r="B6" s="177"/>
      <c r="C6" s="178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3" t="s">
        <v>5</v>
      </c>
      <c r="B14" s="174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7" t="s">
        <v>49</v>
      </c>
      <c r="B19" s="167"/>
      <c r="C19" s="167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7" t="s">
        <v>65</v>
      </c>
      <c r="B41" s="167"/>
      <c r="C41" s="167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73" t="s">
        <v>5</v>
      </c>
      <c r="B49" s="174"/>
      <c r="C49" s="23">
        <f>SUM(C44:C48)</f>
        <v>618.3035440000001</v>
      </c>
    </row>
    <row r="52" spans="1:4" x14ac:dyDescent="0.3">
      <c r="A52" s="167" t="s">
        <v>69</v>
      </c>
      <c r="B52" s="167"/>
      <c r="C52" s="167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5" t="s">
        <v>5</v>
      </c>
      <c r="B58" s="166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7" t="s">
        <v>80</v>
      </c>
      <c r="B76" s="167"/>
      <c r="C76" s="16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7" t="s">
        <v>86</v>
      </c>
      <c r="B88" s="167"/>
      <c r="C88" s="167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5" t="s">
        <v>5</v>
      </c>
      <c r="B92" s="166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7" t="s">
        <v>89</v>
      </c>
      <c r="B95" s="167"/>
      <c r="C95" s="167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5" t="s">
        <v>5</v>
      </c>
      <c r="B100" s="166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5" t="s">
        <v>64</v>
      </c>
      <c r="B110" s="166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68" t="s">
        <v>64</v>
      </c>
      <c r="B124" s="169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5" t="s">
        <v>97</v>
      </c>
      <c r="B135" s="166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62" t="s">
        <v>99</v>
      </c>
      <c r="B137" s="163"/>
      <c r="C137" s="49">
        <f>C135+C136</f>
        <v>7628.7430133137614</v>
      </c>
    </row>
    <row r="138" spans="1:3" ht="16.5" customHeight="1" x14ac:dyDescent="0.3">
      <c r="A138" s="159" t="s">
        <v>118</v>
      </c>
      <c r="B138" s="160"/>
      <c r="C138" s="51">
        <v>2</v>
      </c>
    </row>
    <row r="139" spans="1:3" ht="16.2" thickBot="1" x14ac:dyDescent="0.35">
      <c r="A139" s="161" t="s">
        <v>119</v>
      </c>
      <c r="B139" s="161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06" workbookViewId="0">
      <selection activeCell="B121" sqref="B121"/>
    </sheetView>
  </sheetViews>
  <sheetFormatPr defaultColWidth="9.109375" defaultRowHeight="15.6" x14ac:dyDescent="0.3"/>
  <cols>
    <col min="1" max="1" width="16.5546875" style="20" bestFit="1" customWidth="1"/>
    <col min="2" max="2" width="70" style="20" bestFit="1" customWidth="1"/>
    <col min="3" max="3" width="15.33203125" style="20" bestFit="1" customWidth="1"/>
    <col min="4" max="4" width="11" style="20" bestFit="1" customWidth="1"/>
    <col min="5" max="5" width="6.77734375" style="20" bestFit="1" customWidth="1"/>
    <col min="6" max="6" width="13.5546875" style="20" bestFit="1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x14ac:dyDescent="0.3">
      <c r="A3" s="176"/>
      <c r="B3" s="176"/>
      <c r="C3" s="176"/>
      <c r="D3" s="176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5" t="s">
        <v>36</v>
      </c>
      <c r="C9" s="125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3" t="s">
        <v>5</v>
      </c>
      <c r="B12" s="174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7" t="s">
        <v>49</v>
      </c>
      <c r="B17" s="167"/>
      <c r="C17" s="167"/>
    </row>
    <row r="18" spans="1:4" ht="16.2" thickBot="1" x14ac:dyDescent="0.35"/>
    <row r="19" spans="1:4" ht="16.2" thickBot="1" x14ac:dyDescent="0.35">
      <c r="A19" s="13" t="s">
        <v>50</v>
      </c>
      <c r="B19" s="125" t="s">
        <v>51</v>
      </c>
      <c r="C19" s="125" t="s">
        <v>57</v>
      </c>
      <c r="D19" s="125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5" t="s">
        <v>56</v>
      </c>
      <c r="C27" s="125" t="s">
        <v>57</v>
      </c>
      <c r="D27" s="125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7" t="s">
        <v>65</v>
      </c>
      <c r="B39" s="167"/>
      <c r="C39" s="167"/>
    </row>
    <row r="40" spans="1:5" ht="16.2" thickBot="1" x14ac:dyDescent="0.35"/>
    <row r="41" spans="1:5" ht="16.2" thickBot="1" x14ac:dyDescent="0.35">
      <c r="A41" s="13" t="s">
        <v>66</v>
      </c>
      <c r="B41" s="125" t="s">
        <v>67</v>
      </c>
      <c r="C41" s="125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73" t="s">
        <v>5</v>
      </c>
      <c r="B47" s="174"/>
      <c r="C47" s="23">
        <f>SUM(C42:C46)</f>
        <v>618.3035440000001</v>
      </c>
    </row>
    <row r="50" spans="1:4" x14ac:dyDescent="0.3">
      <c r="A50" s="167" t="s">
        <v>69</v>
      </c>
      <c r="B50" s="167"/>
      <c r="C50" s="167"/>
    </row>
    <row r="51" spans="1:4" ht="16.2" thickBot="1" x14ac:dyDescent="0.35"/>
    <row r="52" spans="1:4" ht="16.2" thickBot="1" x14ac:dyDescent="0.35">
      <c r="A52" s="13">
        <v>2</v>
      </c>
      <c r="B52" s="125" t="s">
        <v>70</v>
      </c>
      <c r="C52" s="125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5" t="s">
        <v>5</v>
      </c>
      <c r="B56" s="166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25" t="s">
        <v>72</v>
      </c>
      <c r="C61" s="125" t="s">
        <v>57</v>
      </c>
      <c r="D61" s="125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7" t="s">
        <v>80</v>
      </c>
      <c r="B74" s="167"/>
      <c r="C74" s="16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5" t="s">
        <v>82</v>
      </c>
      <c r="C76" s="125" t="s">
        <v>57</v>
      </c>
      <c r="D76" s="125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7" t="s">
        <v>86</v>
      </c>
      <c r="B86" s="167"/>
      <c r="C86" s="167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5" t="s">
        <v>129</v>
      </c>
      <c r="C88" s="125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5" t="s">
        <v>5</v>
      </c>
      <c r="B90" s="166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7" t="s">
        <v>89</v>
      </c>
      <c r="B93" s="167"/>
      <c r="C93" s="167"/>
    </row>
    <row r="94" spans="1:6" ht="16.2" thickBot="1" x14ac:dyDescent="0.35">
      <c r="A94" s="12"/>
    </row>
    <row r="95" spans="1:6" ht="16.2" thickBot="1" x14ac:dyDescent="0.35">
      <c r="A95" s="13">
        <v>4</v>
      </c>
      <c r="B95" s="125" t="s">
        <v>90</v>
      </c>
      <c r="C95" s="125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5" t="s">
        <v>5</v>
      </c>
      <c r="B98" s="166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5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5" t="s">
        <v>64</v>
      </c>
      <c r="B108" s="166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5" t="s">
        <v>57</v>
      </c>
      <c r="D113" s="125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68" t="s">
        <v>64</v>
      </c>
      <c r="B122" s="169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25" t="s">
        <v>96</v>
      </c>
      <c r="C127" s="125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5" t="s">
        <v>97</v>
      </c>
      <c r="B133" s="166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62" t="s">
        <v>99</v>
      </c>
      <c r="B135" s="163"/>
      <c r="C135" s="49">
        <f>C133+C134</f>
        <v>6709.3757567684825</v>
      </c>
    </row>
    <row r="136" spans="1:3" x14ac:dyDescent="0.3">
      <c r="A136" s="159" t="s">
        <v>118</v>
      </c>
      <c r="B136" s="160"/>
      <c r="C136" s="51">
        <v>2</v>
      </c>
    </row>
    <row r="137" spans="1:3" ht="16.2" thickBot="1" x14ac:dyDescent="0.35">
      <c r="A137" s="161" t="s">
        <v>119</v>
      </c>
      <c r="B137" s="161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18" workbookViewId="0">
      <selection activeCell="A135" sqref="A135:B13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6"/>
      <c r="B3" s="176"/>
      <c r="C3" s="176"/>
      <c r="D3" s="176"/>
    </row>
    <row r="4" spans="1:5" x14ac:dyDescent="0.3">
      <c r="A4" s="32" t="s">
        <v>109</v>
      </c>
      <c r="B4" s="177" t="s">
        <v>159</v>
      </c>
      <c r="C4" s="178"/>
    </row>
    <row r="5" spans="1:5" x14ac:dyDescent="0.3">
      <c r="A5" s="32" t="s">
        <v>110</v>
      </c>
      <c r="B5" s="177" t="s">
        <v>150</v>
      </c>
      <c r="C5" s="178"/>
      <c r="E5" s="53"/>
    </row>
    <row r="6" spans="1:5" x14ac:dyDescent="0.3">
      <c r="A6" s="32"/>
      <c r="B6" s="177"/>
      <c r="C6" s="178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5" t="s">
        <v>36</v>
      </c>
      <c r="C9" s="125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3" t="s">
        <v>5</v>
      </c>
      <c r="B14" s="174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7" t="s">
        <v>49</v>
      </c>
      <c r="B19" s="167"/>
      <c r="C19" s="167"/>
    </row>
    <row r="20" spans="1:4" ht="16.2" thickBot="1" x14ac:dyDescent="0.35"/>
    <row r="21" spans="1:4" ht="16.2" thickBot="1" x14ac:dyDescent="0.35">
      <c r="A21" s="13" t="s">
        <v>50</v>
      </c>
      <c r="B21" s="125" t="s">
        <v>51</v>
      </c>
      <c r="C21" s="125" t="s">
        <v>57</v>
      </c>
      <c r="D21" s="125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5" t="s">
        <v>56</v>
      </c>
      <c r="C29" s="125" t="s">
        <v>57</v>
      </c>
      <c r="D29" s="125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7" t="s">
        <v>65</v>
      </c>
      <c r="B41" s="167"/>
      <c r="C41" s="167"/>
    </row>
    <row r="42" spans="1:4" ht="16.2" thickBot="1" x14ac:dyDescent="0.35"/>
    <row r="43" spans="1:4" ht="16.2" thickBot="1" x14ac:dyDescent="0.35">
      <c r="A43" s="13" t="s">
        <v>66</v>
      </c>
      <c r="B43" s="125" t="s">
        <v>67</v>
      </c>
      <c r="C43" s="125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73" t="s">
        <v>5</v>
      </c>
      <c r="B49" s="174"/>
      <c r="C49" s="23">
        <f>SUM(C44:C48)</f>
        <v>618.3035440000001</v>
      </c>
    </row>
    <row r="52" spans="1:4" x14ac:dyDescent="0.3">
      <c r="A52" s="167" t="s">
        <v>69</v>
      </c>
      <c r="B52" s="167"/>
      <c r="C52" s="167"/>
    </row>
    <row r="53" spans="1:4" ht="16.2" thickBot="1" x14ac:dyDescent="0.35"/>
    <row r="54" spans="1:4" ht="16.2" thickBot="1" x14ac:dyDescent="0.35">
      <c r="A54" s="13">
        <v>2</v>
      </c>
      <c r="B54" s="125" t="s">
        <v>70</v>
      </c>
      <c r="C54" s="12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5" t="s">
        <v>5</v>
      </c>
      <c r="B58" s="166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125" t="s">
        <v>72</v>
      </c>
      <c r="C63" s="125" t="s">
        <v>57</v>
      </c>
      <c r="D63" s="125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7" t="s">
        <v>80</v>
      </c>
      <c r="B76" s="167"/>
      <c r="C76" s="16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5" t="s">
        <v>82</v>
      </c>
      <c r="C78" s="125" t="s">
        <v>57</v>
      </c>
      <c r="D78" s="125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7" t="s">
        <v>86</v>
      </c>
      <c r="B88" s="167"/>
      <c r="C88" s="167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5" t="s">
        <v>129</v>
      </c>
      <c r="C90" s="125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5" t="s">
        <v>5</v>
      </c>
      <c r="B92" s="166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7" t="s">
        <v>89</v>
      </c>
      <c r="B95" s="167"/>
      <c r="C95" s="167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5" t="s">
        <v>90</v>
      </c>
      <c r="C97" s="125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5" t="s">
        <v>5</v>
      </c>
      <c r="B100" s="166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5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5" t="s">
        <v>64</v>
      </c>
      <c r="B110" s="166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5" t="s">
        <v>57</v>
      </c>
      <c r="D115" s="125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68" t="s">
        <v>64</v>
      </c>
      <c r="B124" s="169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125" t="s">
        <v>96</v>
      </c>
      <c r="C129" s="12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5" t="s">
        <v>97</v>
      </c>
      <c r="B135" s="166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62" t="s">
        <v>99</v>
      </c>
      <c r="B137" s="163"/>
      <c r="C137" s="49">
        <f>C135+C136</f>
        <v>7700.9507086598451</v>
      </c>
    </row>
    <row r="138" spans="1:3" ht="16.5" customHeight="1" x14ac:dyDescent="0.3">
      <c r="A138" s="159" t="s">
        <v>118</v>
      </c>
      <c r="B138" s="160"/>
      <c r="C138" s="51">
        <v>2</v>
      </c>
    </row>
    <row r="139" spans="1:3" ht="16.2" thickBot="1" x14ac:dyDescent="0.35">
      <c r="A139" s="161" t="s">
        <v>119</v>
      </c>
      <c r="B139" s="161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5" workbookViewId="0">
      <selection activeCell="C127" sqref="C127"/>
    </sheetView>
  </sheetViews>
  <sheetFormatPr defaultColWidth="9.109375" defaultRowHeight="15.6" x14ac:dyDescent="0.3"/>
  <cols>
    <col min="1" max="1" width="16.5546875" style="20" bestFit="1" customWidth="1"/>
    <col min="2" max="2" width="70" style="20" bestFit="1" customWidth="1"/>
    <col min="3" max="3" width="15.33203125" style="20" bestFit="1" customWidth="1"/>
    <col min="4" max="4" width="11" style="20" bestFit="1" customWidth="1"/>
    <col min="5" max="5" width="6.77734375" style="20" bestFit="1" customWidth="1"/>
    <col min="6" max="6" width="13.5546875" style="20" bestFit="1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x14ac:dyDescent="0.3">
      <c r="A3" s="176"/>
      <c r="B3" s="176"/>
      <c r="C3" s="176"/>
      <c r="D3" s="176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5" t="s">
        <v>36</v>
      </c>
      <c r="C9" s="125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3" t="s">
        <v>5</v>
      </c>
      <c r="B12" s="174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7" t="s">
        <v>49</v>
      </c>
      <c r="B17" s="167"/>
      <c r="C17" s="167"/>
    </row>
    <row r="18" spans="1:4" ht="16.2" thickBot="1" x14ac:dyDescent="0.35"/>
    <row r="19" spans="1:4" ht="16.2" thickBot="1" x14ac:dyDescent="0.35">
      <c r="A19" s="13" t="s">
        <v>50</v>
      </c>
      <c r="B19" s="125" t="s">
        <v>51</v>
      </c>
      <c r="C19" s="125" t="s">
        <v>57</v>
      </c>
      <c r="D19" s="125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5" t="s">
        <v>56</v>
      </c>
      <c r="C27" s="125" t="s">
        <v>57</v>
      </c>
      <c r="D27" s="125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7" t="s">
        <v>65</v>
      </c>
      <c r="B39" s="167"/>
      <c r="C39" s="167"/>
    </row>
    <row r="40" spans="1:5" ht="16.2" thickBot="1" x14ac:dyDescent="0.35"/>
    <row r="41" spans="1:5" ht="16.2" thickBot="1" x14ac:dyDescent="0.35">
      <c r="A41" s="13" t="s">
        <v>66</v>
      </c>
      <c r="B41" s="125" t="s">
        <v>67</v>
      </c>
      <c r="C41" s="125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73" t="s">
        <v>5</v>
      </c>
      <c r="B47" s="174"/>
      <c r="C47" s="23">
        <f>SUM(C42:C46)</f>
        <v>618.3035440000001</v>
      </c>
    </row>
    <row r="50" spans="1:4" x14ac:dyDescent="0.3">
      <c r="A50" s="167" t="s">
        <v>69</v>
      </c>
      <c r="B50" s="167"/>
      <c r="C50" s="167"/>
    </row>
    <row r="51" spans="1:4" ht="16.2" thickBot="1" x14ac:dyDescent="0.35"/>
    <row r="52" spans="1:4" ht="16.2" thickBot="1" x14ac:dyDescent="0.35">
      <c r="A52" s="13">
        <v>2</v>
      </c>
      <c r="B52" s="125" t="s">
        <v>70</v>
      </c>
      <c r="C52" s="125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5" t="s">
        <v>5</v>
      </c>
      <c r="B56" s="166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25" t="s">
        <v>72</v>
      </c>
      <c r="C61" s="125" t="s">
        <v>57</v>
      </c>
      <c r="D61" s="125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7" t="s">
        <v>80</v>
      </c>
      <c r="B74" s="167"/>
      <c r="C74" s="16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5" t="s">
        <v>82</v>
      </c>
      <c r="C76" s="125" t="s">
        <v>57</v>
      </c>
      <c r="D76" s="125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7" t="s">
        <v>86</v>
      </c>
      <c r="B86" s="167"/>
      <c r="C86" s="167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5" t="s">
        <v>129</v>
      </c>
      <c r="C88" s="125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5" t="s">
        <v>5</v>
      </c>
      <c r="B90" s="166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7" t="s">
        <v>89</v>
      </c>
      <c r="B93" s="167"/>
      <c r="C93" s="167"/>
    </row>
    <row r="94" spans="1:6" ht="16.2" thickBot="1" x14ac:dyDescent="0.35">
      <c r="A94" s="12"/>
    </row>
    <row r="95" spans="1:6" ht="16.2" thickBot="1" x14ac:dyDescent="0.35">
      <c r="A95" s="13">
        <v>4</v>
      </c>
      <c r="B95" s="125" t="s">
        <v>90</v>
      </c>
      <c r="C95" s="125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5" t="s">
        <v>5</v>
      </c>
      <c r="B98" s="166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5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5" t="s">
        <v>64</v>
      </c>
      <c r="B108" s="166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5" t="s">
        <v>57</v>
      </c>
      <c r="D113" s="125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0.04</v>
      </c>
      <c r="D121" s="45">
        <f>C121*(C$133+D$114+D$115)</f>
        <v>251.64090977096978</v>
      </c>
    </row>
    <row r="122" spans="1:4" ht="16.2" thickBot="1" x14ac:dyDescent="0.35">
      <c r="A122" s="168" t="s">
        <v>64</v>
      </c>
      <c r="B122" s="169"/>
      <c r="C122" s="44">
        <f>C114+C115+C117+C120+C121</f>
        <v>0.27650000000000002</v>
      </c>
      <c r="D122" s="45">
        <f>D114+D115+D117+D120+D121</f>
        <v>1573.0936335713529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25" t="s">
        <v>96</v>
      </c>
      <c r="C127" s="125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5" t="s">
        <v>97</v>
      </c>
      <c r="B133" s="166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1573.0936335713529</v>
      </c>
    </row>
    <row r="135" spans="1:3" x14ac:dyDescent="0.3">
      <c r="A135" s="162" t="s">
        <v>99</v>
      </c>
      <c r="B135" s="163"/>
      <c r="C135" s="49">
        <f>C133+C134</f>
        <v>6772.2859842112248</v>
      </c>
    </row>
    <row r="136" spans="1:3" x14ac:dyDescent="0.3">
      <c r="A136" s="159" t="s">
        <v>118</v>
      </c>
      <c r="B136" s="160"/>
      <c r="C136" s="51">
        <v>2</v>
      </c>
    </row>
    <row r="137" spans="1:3" ht="16.2" thickBot="1" x14ac:dyDescent="0.35">
      <c r="A137" s="161" t="s">
        <v>119</v>
      </c>
      <c r="B137" s="161"/>
      <c r="C137" s="50">
        <f>C135*C136</f>
        <v>13544.57196842245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18" workbookViewId="0">
      <selection activeCell="C123" sqref="C1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6"/>
      <c r="B3" s="176"/>
      <c r="C3" s="176"/>
      <c r="D3" s="176"/>
    </row>
    <row r="4" spans="1:5" x14ac:dyDescent="0.3">
      <c r="A4" s="32" t="s">
        <v>109</v>
      </c>
      <c r="B4" s="177" t="s">
        <v>159</v>
      </c>
      <c r="C4" s="178"/>
    </row>
    <row r="5" spans="1:5" x14ac:dyDescent="0.3">
      <c r="A5" s="32" t="s">
        <v>110</v>
      </c>
      <c r="B5" s="177" t="s">
        <v>150</v>
      </c>
      <c r="C5" s="178"/>
      <c r="E5" s="53"/>
    </row>
    <row r="6" spans="1:5" x14ac:dyDescent="0.3">
      <c r="A6" s="32"/>
      <c r="B6" s="177"/>
      <c r="C6" s="178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5" t="s">
        <v>36</v>
      </c>
      <c r="C9" s="125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3" t="s">
        <v>5</v>
      </c>
      <c r="B14" s="174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7" t="s">
        <v>49</v>
      </c>
      <c r="B19" s="167"/>
      <c r="C19" s="167"/>
    </row>
    <row r="20" spans="1:4" ht="16.2" thickBot="1" x14ac:dyDescent="0.35"/>
    <row r="21" spans="1:4" ht="16.2" thickBot="1" x14ac:dyDescent="0.35">
      <c r="A21" s="13" t="s">
        <v>50</v>
      </c>
      <c r="B21" s="125" t="s">
        <v>51</v>
      </c>
      <c r="C21" s="125" t="s">
        <v>57</v>
      </c>
      <c r="D21" s="125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5" t="s">
        <v>56</v>
      </c>
      <c r="C29" s="125" t="s">
        <v>57</v>
      </c>
      <c r="D29" s="125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7" t="s">
        <v>65</v>
      </c>
      <c r="B41" s="167"/>
      <c r="C41" s="167"/>
    </row>
    <row r="42" spans="1:4" ht="16.2" thickBot="1" x14ac:dyDescent="0.35"/>
    <row r="43" spans="1:4" ht="16.2" thickBot="1" x14ac:dyDescent="0.35">
      <c r="A43" s="13" t="s">
        <v>66</v>
      </c>
      <c r="B43" s="125" t="s">
        <v>67</v>
      </c>
      <c r="C43" s="125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73" t="s">
        <v>5</v>
      </c>
      <c r="B49" s="174"/>
      <c r="C49" s="23">
        <f>SUM(C44:C48)</f>
        <v>618.3035440000001</v>
      </c>
    </row>
    <row r="52" spans="1:4" x14ac:dyDescent="0.3">
      <c r="A52" s="167" t="s">
        <v>69</v>
      </c>
      <c r="B52" s="167"/>
      <c r="C52" s="167"/>
    </row>
    <row r="53" spans="1:4" ht="16.2" thickBot="1" x14ac:dyDescent="0.35"/>
    <row r="54" spans="1:4" ht="16.2" thickBot="1" x14ac:dyDescent="0.35">
      <c r="A54" s="13">
        <v>2</v>
      </c>
      <c r="B54" s="125" t="s">
        <v>70</v>
      </c>
      <c r="C54" s="12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5" t="s">
        <v>5</v>
      </c>
      <c r="B58" s="166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125" t="s">
        <v>72</v>
      </c>
      <c r="C63" s="125" t="s">
        <v>57</v>
      </c>
      <c r="D63" s="125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7" t="s">
        <v>80</v>
      </c>
      <c r="B76" s="167"/>
      <c r="C76" s="16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5" t="s">
        <v>82</v>
      </c>
      <c r="C78" s="125" t="s">
        <v>57</v>
      </c>
      <c r="D78" s="125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7" t="s">
        <v>86</v>
      </c>
      <c r="B88" s="167"/>
      <c r="C88" s="167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5" t="s">
        <v>129</v>
      </c>
      <c r="C90" s="125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5" t="s">
        <v>5</v>
      </c>
      <c r="B92" s="166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7" t="s">
        <v>89</v>
      </c>
      <c r="B95" s="167"/>
      <c r="C95" s="167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5" t="s">
        <v>90</v>
      </c>
      <c r="C97" s="125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5" t="s">
        <v>5</v>
      </c>
      <c r="B100" s="166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5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5" t="s">
        <v>64</v>
      </c>
      <c r="B110" s="166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5" t="s">
        <v>57</v>
      </c>
      <c r="D115" s="125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0.04</v>
      </c>
      <c r="D123" s="45">
        <f>C123*(C$135+D$116+D$117)</f>
        <v>288.83078138433552</v>
      </c>
    </row>
    <row r="124" spans="1:4" ht="16.2" thickBot="1" x14ac:dyDescent="0.35">
      <c r="A124" s="168" t="s">
        <v>64</v>
      </c>
      <c r="B124" s="169"/>
      <c r="C124" s="44">
        <f>C116+C117+C119+C122+C123</f>
        <v>0.27650000000000002</v>
      </c>
      <c r="D124" s="45">
        <f>D116+D117+D119+D122+D123</f>
        <v>1805.5802762304022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125" t="s">
        <v>96</v>
      </c>
      <c r="C129" s="12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5" t="s">
        <v>97</v>
      </c>
      <c r="B135" s="166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1805.5802762304022</v>
      </c>
    </row>
    <row r="137" spans="1:3" ht="16.5" customHeight="1" x14ac:dyDescent="0.3">
      <c r="A137" s="162" t="s">
        <v>99</v>
      </c>
      <c r="B137" s="163"/>
      <c r="C137" s="49">
        <f>C135+C136</f>
        <v>7773.1584040059288</v>
      </c>
    </row>
    <row r="138" spans="1:3" ht="16.5" customHeight="1" x14ac:dyDescent="0.3">
      <c r="A138" s="159" t="s">
        <v>118</v>
      </c>
      <c r="B138" s="160"/>
      <c r="C138" s="51">
        <v>2</v>
      </c>
    </row>
    <row r="139" spans="1:3" ht="16.2" thickBot="1" x14ac:dyDescent="0.35">
      <c r="A139" s="161" t="s">
        <v>119</v>
      </c>
      <c r="B139" s="161"/>
      <c r="C139" s="50">
        <f>C137*C138</f>
        <v>15546.316808011858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x14ac:dyDescent="0.3">
      <c r="A3" s="176"/>
      <c r="B3" s="176"/>
      <c r="C3" s="176"/>
      <c r="D3" s="176"/>
    </row>
    <row r="4" spans="1:5" x14ac:dyDescent="0.3">
      <c r="A4" s="32" t="s">
        <v>109</v>
      </c>
      <c r="B4" s="171" t="s">
        <v>159</v>
      </c>
      <c r="C4" s="171"/>
    </row>
    <row r="5" spans="1:5" x14ac:dyDescent="0.3">
      <c r="A5" s="32" t="s">
        <v>110</v>
      </c>
      <c r="B5" s="171" t="s">
        <v>142</v>
      </c>
      <c r="C5" s="171"/>
      <c r="E5" s="53"/>
    </row>
    <row r="6" spans="1:5" x14ac:dyDescent="0.3">
      <c r="A6" s="32"/>
      <c r="B6" s="171"/>
      <c r="C6" s="171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73" t="s">
        <v>5</v>
      </c>
      <c r="B12" s="174"/>
      <c r="C12" s="39">
        <f>SUM(C10:C11)</f>
        <v>2399.2280000000001</v>
      </c>
    </row>
    <row r="15" spans="1:5" x14ac:dyDescent="0.3">
      <c r="A15" s="164" t="s">
        <v>48</v>
      </c>
      <c r="B15" s="164"/>
      <c r="C15" s="164"/>
    </row>
    <row r="16" spans="1:5" x14ac:dyDescent="0.3">
      <c r="A16" s="12"/>
    </row>
    <row r="17" spans="1:4" x14ac:dyDescent="0.3">
      <c r="A17" s="167" t="s">
        <v>49</v>
      </c>
      <c r="B17" s="167"/>
      <c r="C17" s="167"/>
    </row>
    <row r="18" spans="1:4" ht="16.2" thickBot="1" x14ac:dyDescent="0.35"/>
    <row r="19" spans="1:4" ht="16.2" thickBot="1" x14ac:dyDescent="0.35">
      <c r="A19" s="13" t="s">
        <v>50</v>
      </c>
      <c r="B19" s="121" t="s">
        <v>51</v>
      </c>
      <c r="C19" s="121" t="s">
        <v>57</v>
      </c>
      <c r="D19" s="12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5" t="s">
        <v>5</v>
      </c>
      <c r="B22" s="166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0" t="s">
        <v>54</v>
      </c>
      <c r="B25" s="170"/>
      <c r="C25" s="170"/>
      <c r="D25" s="170"/>
    </row>
    <row r="26" spans="1:4" ht="16.2" thickBot="1" x14ac:dyDescent="0.35"/>
    <row r="27" spans="1:4" ht="16.2" thickBot="1" x14ac:dyDescent="0.35">
      <c r="A27" s="13" t="s">
        <v>55</v>
      </c>
      <c r="B27" s="121" t="s">
        <v>56</v>
      </c>
      <c r="C27" s="121" t="s">
        <v>57</v>
      </c>
      <c r="D27" s="12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5" t="s">
        <v>64</v>
      </c>
      <c r="B36" s="166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67" t="s">
        <v>65</v>
      </c>
      <c r="B39" s="167"/>
      <c r="C39" s="167"/>
    </row>
    <row r="40" spans="1:5" ht="16.2" thickBot="1" x14ac:dyDescent="0.35"/>
    <row r="41" spans="1:5" ht="16.2" thickBot="1" x14ac:dyDescent="0.35">
      <c r="A41" s="13" t="s">
        <v>66</v>
      </c>
      <c r="B41" s="121" t="s">
        <v>67</v>
      </c>
      <c r="C41" s="12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73" t="s">
        <v>5</v>
      </c>
      <c r="B47" s="174"/>
      <c r="C47" s="23">
        <f>SUM(C42:C46)</f>
        <v>618.3035440000001</v>
      </c>
    </row>
    <row r="50" spans="1:4" x14ac:dyDescent="0.3">
      <c r="A50" s="167" t="s">
        <v>69</v>
      </c>
      <c r="B50" s="167"/>
      <c r="C50" s="167"/>
    </row>
    <row r="51" spans="1:4" ht="16.2" thickBot="1" x14ac:dyDescent="0.35"/>
    <row r="52" spans="1:4" ht="16.2" thickBot="1" x14ac:dyDescent="0.35">
      <c r="A52" s="13">
        <v>2</v>
      </c>
      <c r="B52" s="121" t="s">
        <v>70</v>
      </c>
      <c r="C52" s="12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5" t="s">
        <v>5</v>
      </c>
      <c r="B56" s="166"/>
      <c r="C56" s="23">
        <f>SUM(C53:C55)</f>
        <v>2171.7614475872006</v>
      </c>
    </row>
    <row r="57" spans="1:4" x14ac:dyDescent="0.3">
      <c r="A57" s="2"/>
    </row>
    <row r="59" spans="1:4" x14ac:dyDescent="0.3">
      <c r="A59" s="164" t="s">
        <v>71</v>
      </c>
      <c r="B59" s="164"/>
      <c r="C59" s="164"/>
    </row>
    <row r="60" spans="1:4" ht="16.2" thickBot="1" x14ac:dyDescent="0.35"/>
    <row r="61" spans="1:4" ht="16.2" thickBot="1" x14ac:dyDescent="0.35">
      <c r="A61" s="13">
        <v>3</v>
      </c>
      <c r="B61" s="121" t="s">
        <v>72</v>
      </c>
      <c r="C61" s="121" t="s">
        <v>57</v>
      </c>
      <c r="D61" s="12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5" t="s">
        <v>5</v>
      </c>
      <c r="B68" s="166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4" t="s">
        <v>79</v>
      </c>
      <c r="B71" s="164"/>
      <c r="C71" s="164"/>
    </row>
    <row r="74" spans="1:4" x14ac:dyDescent="0.3">
      <c r="A74" s="167" t="s">
        <v>80</v>
      </c>
      <c r="B74" s="167"/>
      <c r="C74" s="167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1" t="s">
        <v>82</v>
      </c>
      <c r="C76" s="121" t="s">
        <v>57</v>
      </c>
      <c r="D76" s="121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65" t="s">
        <v>64</v>
      </c>
      <c r="B83" s="166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7" t="s">
        <v>86</v>
      </c>
      <c r="B86" s="167"/>
      <c r="C86" s="167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1" t="s">
        <v>129</v>
      </c>
      <c r="C88" s="121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65" t="s">
        <v>5</v>
      </c>
      <c r="B90" s="166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67" t="s">
        <v>89</v>
      </c>
      <c r="B93" s="167"/>
      <c r="C93" s="167"/>
    </row>
    <row r="94" spans="1:6" ht="16.2" thickBot="1" x14ac:dyDescent="0.35">
      <c r="A94" s="12"/>
    </row>
    <row r="95" spans="1:6" ht="16.2" thickBot="1" x14ac:dyDescent="0.35">
      <c r="A95" s="13">
        <v>4</v>
      </c>
      <c r="B95" s="121" t="s">
        <v>90</v>
      </c>
      <c r="C95" s="12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5" t="s">
        <v>5</v>
      </c>
      <c r="B98" s="166"/>
      <c r="C98" s="39">
        <f>C96+C97</f>
        <v>281.4052097737374</v>
      </c>
    </row>
    <row r="101" spans="1:3" x14ac:dyDescent="0.3">
      <c r="A101" s="164" t="s">
        <v>91</v>
      </c>
      <c r="B101" s="164"/>
      <c r="C101" s="164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1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65" t="s">
        <v>64</v>
      </c>
      <c r="B108" s="166"/>
      <c r="C108" s="23">
        <f>SUM(C104:C107)</f>
        <v>176.27208333333334</v>
      </c>
    </row>
    <row r="111" spans="1:3" x14ac:dyDescent="0.3">
      <c r="A111" s="164" t="s">
        <v>94</v>
      </c>
      <c r="B111" s="164"/>
      <c r="C111" s="164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1" t="s">
        <v>57</v>
      </c>
      <c r="D113" s="121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68" t="s">
        <v>64</v>
      </c>
      <c r="B122" s="169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4" t="s">
        <v>95</v>
      </c>
      <c r="B125" s="164"/>
      <c r="C125" s="164"/>
    </row>
    <row r="126" spans="1:4" ht="16.2" thickBot="1" x14ac:dyDescent="0.35"/>
    <row r="127" spans="1:4" ht="16.2" thickBot="1" x14ac:dyDescent="0.35">
      <c r="A127" s="13"/>
      <c r="B127" s="121" t="s">
        <v>96</v>
      </c>
      <c r="C127" s="12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5" t="s">
        <v>97</v>
      </c>
      <c r="B133" s="166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62" t="s">
        <v>99</v>
      </c>
      <c r="B135" s="163"/>
      <c r="C135" s="49">
        <f>C133+C134</f>
        <v>6835.1962116539671</v>
      </c>
    </row>
    <row r="136" spans="1:3" x14ac:dyDescent="0.3">
      <c r="A136" s="159" t="s">
        <v>118</v>
      </c>
      <c r="B136" s="160"/>
      <c r="C136" s="51">
        <v>2</v>
      </c>
    </row>
    <row r="137" spans="1:3" ht="16.2" thickBot="1" x14ac:dyDescent="0.35">
      <c r="A137" s="161" t="s">
        <v>119</v>
      </c>
      <c r="B137" s="161"/>
      <c r="C137" s="50">
        <f>C135*C136</f>
        <v>13670.392423307934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2" t="s">
        <v>100</v>
      </c>
      <c r="B1" s="172"/>
      <c r="C1" s="172"/>
      <c r="D1" s="172"/>
    </row>
    <row r="2" spans="1:5" ht="22.8" x14ac:dyDescent="0.4">
      <c r="A2" s="172" t="s">
        <v>101</v>
      </c>
      <c r="B2" s="172"/>
      <c r="C2" s="172"/>
      <c r="D2" s="172"/>
    </row>
    <row r="3" spans="1:5" ht="27.75" customHeight="1" x14ac:dyDescent="0.3">
      <c r="A3" s="176"/>
      <c r="B3" s="176"/>
      <c r="C3" s="176"/>
      <c r="D3" s="176"/>
    </row>
    <row r="4" spans="1:5" x14ac:dyDescent="0.3">
      <c r="A4" s="32" t="s">
        <v>109</v>
      </c>
      <c r="B4" s="177" t="s">
        <v>159</v>
      </c>
      <c r="C4" s="178"/>
    </row>
    <row r="5" spans="1:5" x14ac:dyDescent="0.3">
      <c r="A5" s="32" t="s">
        <v>110</v>
      </c>
      <c r="B5" s="177" t="s">
        <v>150</v>
      </c>
      <c r="C5" s="178"/>
      <c r="E5" s="53"/>
    </row>
    <row r="6" spans="1:5" x14ac:dyDescent="0.3">
      <c r="A6" s="32"/>
      <c r="B6" s="177"/>
      <c r="C6" s="178"/>
    </row>
    <row r="7" spans="1:5" x14ac:dyDescent="0.3">
      <c r="A7" s="175" t="s">
        <v>35</v>
      </c>
      <c r="B7" s="175"/>
      <c r="C7" s="175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73" t="s">
        <v>5</v>
      </c>
      <c r="B14" s="174"/>
      <c r="C14" s="39">
        <f>SUM(C10:C13)</f>
        <v>2830.7836837090913</v>
      </c>
    </row>
    <row r="17" spans="1:4" x14ac:dyDescent="0.3">
      <c r="A17" s="164" t="s">
        <v>48</v>
      </c>
      <c r="B17" s="164"/>
      <c r="C17" s="164"/>
    </row>
    <row r="18" spans="1:4" x14ac:dyDescent="0.3">
      <c r="A18" s="12"/>
    </row>
    <row r="19" spans="1:4" x14ac:dyDescent="0.3">
      <c r="A19" s="167" t="s">
        <v>49</v>
      </c>
      <c r="B19" s="167"/>
      <c r="C19" s="167"/>
    </row>
    <row r="20" spans="1:4" ht="16.2" thickBot="1" x14ac:dyDescent="0.35"/>
    <row r="21" spans="1:4" ht="16.2" thickBot="1" x14ac:dyDescent="0.35">
      <c r="A21" s="13" t="s">
        <v>50</v>
      </c>
      <c r="B21" s="121" t="s">
        <v>51</v>
      </c>
      <c r="C21" s="121" t="s">
        <v>57</v>
      </c>
      <c r="D21" s="12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5" t="s">
        <v>5</v>
      </c>
      <c r="B24" s="166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0" t="s">
        <v>54</v>
      </c>
      <c r="B27" s="170"/>
      <c r="C27" s="170"/>
      <c r="D27" s="170"/>
    </row>
    <row r="28" spans="1:4" ht="16.2" thickBot="1" x14ac:dyDescent="0.35"/>
    <row r="29" spans="1:4" ht="16.2" thickBot="1" x14ac:dyDescent="0.35">
      <c r="A29" s="13" t="s">
        <v>55</v>
      </c>
      <c r="B29" s="121" t="s">
        <v>56</v>
      </c>
      <c r="C29" s="121" t="s">
        <v>57</v>
      </c>
      <c r="D29" s="12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5" t="s">
        <v>64</v>
      </c>
      <c r="B38" s="166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7" t="s">
        <v>65</v>
      </c>
      <c r="B41" s="167"/>
      <c r="C41" s="167"/>
    </row>
    <row r="42" spans="1:4" ht="16.2" thickBot="1" x14ac:dyDescent="0.35"/>
    <row r="43" spans="1:4" ht="16.2" thickBot="1" x14ac:dyDescent="0.35">
      <c r="A43" s="13" t="s">
        <v>66</v>
      </c>
      <c r="B43" s="121" t="s">
        <v>67</v>
      </c>
      <c r="C43" s="12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73" t="s">
        <v>5</v>
      </c>
      <c r="B49" s="174"/>
      <c r="C49" s="23">
        <f>SUM(C44:C48)</f>
        <v>618.3035440000001</v>
      </c>
    </row>
    <row r="52" spans="1:4" x14ac:dyDescent="0.3">
      <c r="A52" s="167" t="s">
        <v>69</v>
      </c>
      <c r="B52" s="167"/>
      <c r="C52" s="167"/>
    </row>
    <row r="53" spans="1:4" ht="16.2" thickBot="1" x14ac:dyDescent="0.35"/>
    <row r="54" spans="1:4" ht="16.2" thickBot="1" x14ac:dyDescent="0.35">
      <c r="A54" s="13">
        <v>2</v>
      </c>
      <c r="B54" s="121" t="s">
        <v>70</v>
      </c>
      <c r="C54" s="12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5" t="s">
        <v>5</v>
      </c>
      <c r="B58" s="166"/>
      <c r="C58" s="23">
        <f>SUM(C55:C57)</f>
        <v>2451.1861574088034</v>
      </c>
    </row>
    <row r="59" spans="1:4" x14ac:dyDescent="0.3">
      <c r="A59" s="2"/>
    </row>
    <row r="61" spans="1:4" x14ac:dyDescent="0.3">
      <c r="A61" s="164" t="s">
        <v>71</v>
      </c>
      <c r="B61" s="164"/>
      <c r="C61" s="164"/>
    </row>
    <row r="62" spans="1:4" ht="16.2" thickBot="1" x14ac:dyDescent="0.35"/>
    <row r="63" spans="1:4" ht="16.2" thickBot="1" x14ac:dyDescent="0.35">
      <c r="A63" s="13">
        <v>3</v>
      </c>
      <c r="B63" s="121" t="s">
        <v>72</v>
      </c>
      <c r="C63" s="121" t="s">
        <v>57</v>
      </c>
      <c r="D63" s="12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5" t="s">
        <v>5</v>
      </c>
      <c r="B70" s="166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4" t="s">
        <v>79</v>
      </c>
      <c r="B73" s="164"/>
      <c r="C73" s="164"/>
    </row>
    <row r="76" spans="1:4" x14ac:dyDescent="0.3">
      <c r="A76" s="167" t="s">
        <v>80</v>
      </c>
      <c r="B76" s="167"/>
      <c r="C76" s="167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1" t="s">
        <v>82</v>
      </c>
      <c r="C78" s="121" t="s">
        <v>57</v>
      </c>
      <c r="D78" s="121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65" t="s">
        <v>64</v>
      </c>
      <c r="B85" s="166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7" t="s">
        <v>86</v>
      </c>
      <c r="B88" s="167"/>
      <c r="C88" s="167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1" t="s">
        <v>129</v>
      </c>
      <c r="C90" s="121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65" t="s">
        <v>5</v>
      </c>
      <c r="B92" s="166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67" t="s">
        <v>89</v>
      </c>
      <c r="B95" s="167"/>
      <c r="C95" s="167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1" t="s">
        <v>90</v>
      </c>
      <c r="C97" s="12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5" t="s">
        <v>5</v>
      </c>
      <c r="B100" s="166"/>
      <c r="C100" s="39">
        <f>C98+C99</f>
        <v>308.13768684793945</v>
      </c>
    </row>
    <row r="103" spans="1:3" x14ac:dyDescent="0.3">
      <c r="A103" s="164" t="s">
        <v>91</v>
      </c>
      <c r="B103" s="164"/>
      <c r="C103" s="164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1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65" t="s">
        <v>64</v>
      </c>
      <c r="B110" s="166"/>
      <c r="C110" s="23">
        <f>SUM(C106:C109)</f>
        <v>176.27208333333334</v>
      </c>
    </row>
    <row r="113" spans="1:4" x14ac:dyDescent="0.3">
      <c r="A113" s="164" t="s">
        <v>94</v>
      </c>
      <c r="B113" s="164"/>
      <c r="C113" s="164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1" t="s">
        <v>57</v>
      </c>
      <c r="D115" s="121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68" t="s">
        <v>64</v>
      </c>
      <c r="B124" s="169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4" t="s">
        <v>95</v>
      </c>
      <c r="B127" s="164"/>
      <c r="C127" s="164"/>
    </row>
    <row r="128" spans="1:4" ht="16.2" thickBot="1" x14ac:dyDescent="0.35"/>
    <row r="129" spans="1:3" ht="16.2" thickBot="1" x14ac:dyDescent="0.35">
      <c r="A129" s="13"/>
      <c r="B129" s="121" t="s">
        <v>96</v>
      </c>
      <c r="C129" s="12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5" t="s">
        <v>97</v>
      </c>
      <c r="B135" s="166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62" t="s">
        <v>99</v>
      </c>
      <c r="B137" s="163"/>
      <c r="C137" s="49">
        <f>C135+C136</f>
        <v>7845.3660993520134</v>
      </c>
    </row>
    <row r="138" spans="1:3" ht="16.5" customHeight="1" x14ac:dyDescent="0.3">
      <c r="A138" s="159" t="s">
        <v>118</v>
      </c>
      <c r="B138" s="160"/>
      <c r="C138" s="51">
        <v>2</v>
      </c>
    </row>
    <row r="139" spans="1:3" ht="16.2" thickBot="1" x14ac:dyDescent="0.35">
      <c r="A139" s="161" t="s">
        <v>119</v>
      </c>
      <c r="B139" s="161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</vt:i4>
      </vt:variant>
    </vt:vector>
  </HeadingPairs>
  <TitlesOfParts>
    <vt:vector size="14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4%</vt:lpstr>
      <vt:lpstr>Posto 12x36 noturno ISS 4%</vt:lpstr>
      <vt:lpstr>Posto 12x36 diurno ISS 5%</vt:lpstr>
      <vt:lpstr>Posto 12x36 noturno ISS 5%</vt:lpstr>
      <vt:lpstr>Planilha de Apoio - P 12 x 36</vt:lpstr>
      <vt:lpstr>Plan MAR</vt:lpstr>
      <vt:lpstr>Planilha de Apoio - MAR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2022-03-28T20:11:30Z</dcterms:modified>
</cp:coreProperties>
</file>