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5%" sheetId="28" r:id="rId6"/>
    <sheet name="Posto 12x36 noturno ISS 5%" sheetId="29" r:id="rId7"/>
    <sheet name="Planilha de Apoio - P 12 x 36" sheetId="4" r:id="rId8"/>
    <sheet name="RIP Seg Sáb -01" sheetId="32" r:id="rId9"/>
    <sheet name="RIP Seg Sáb - 02" sheetId="34" r:id="rId10"/>
    <sheet name="Planlha de Apoio AME S Sáb" sheetId="33" r:id="rId11"/>
  </sheets>
  <definedNames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1" l="1"/>
  <c r="D12" i="34" l="1"/>
  <c r="D12" i="32"/>
  <c r="C119" i="34"/>
  <c r="C116" i="34"/>
  <c r="C117" i="34" s="1"/>
  <c r="C110" i="34"/>
  <c r="C134" i="34" s="1"/>
  <c r="C107" i="34"/>
  <c r="C106" i="34"/>
  <c r="F90" i="34"/>
  <c r="F91" i="34" s="1"/>
  <c r="F92" i="34" s="1"/>
  <c r="F93" i="34" s="1"/>
  <c r="C91" i="34" s="1"/>
  <c r="C92" i="34" s="1"/>
  <c r="C99" i="34" s="1"/>
  <c r="C85" i="34"/>
  <c r="C79" i="34"/>
  <c r="C65" i="34"/>
  <c r="C47" i="34"/>
  <c r="C45" i="34"/>
  <c r="C44" i="34"/>
  <c r="C32" i="34"/>
  <c r="C38" i="34" s="1"/>
  <c r="C68" i="34" s="1"/>
  <c r="C24" i="34"/>
  <c r="C11" i="34"/>
  <c r="D10" i="34"/>
  <c r="E10" i="34" s="1"/>
  <c r="C12" i="32"/>
  <c r="C13" i="32" s="1"/>
  <c r="E12" i="32"/>
  <c r="C49" i="34" l="1"/>
  <c r="C57" i="34" s="1"/>
  <c r="E38" i="34"/>
  <c r="C124" i="34"/>
  <c r="C70" i="34"/>
  <c r="E12" i="34"/>
  <c r="C12" i="34" s="1"/>
  <c r="E11" i="34"/>
  <c r="C86" i="34" l="1"/>
  <c r="C13" i="34"/>
  <c r="C14" i="34" l="1"/>
  <c r="D23" i="34" s="1"/>
  <c r="D65" i="34"/>
  <c r="C130" i="34"/>
  <c r="D68" i="34" l="1"/>
  <c r="D82" i="34"/>
  <c r="D85" i="34"/>
  <c r="C98" i="34" s="1"/>
  <c r="C100" i="34" s="1"/>
  <c r="C133" i="34" s="1"/>
  <c r="D24" i="34"/>
  <c r="D33" i="34" s="1"/>
  <c r="D69" i="34"/>
  <c r="D66" i="34"/>
  <c r="D83" i="34"/>
  <c r="D79" i="34"/>
  <c r="D22" i="34"/>
  <c r="D67" i="34"/>
  <c r="D64" i="34"/>
  <c r="D80" i="34"/>
  <c r="D84" i="34"/>
  <c r="D81" i="34"/>
  <c r="D35" i="34" l="1"/>
  <c r="D37" i="34"/>
  <c r="D31" i="34"/>
  <c r="D38" i="34"/>
  <c r="C56" i="34" s="1"/>
  <c r="D30" i="34"/>
  <c r="C55" i="34"/>
  <c r="C58" i="34" s="1"/>
  <c r="D36" i="34"/>
  <c r="D34" i="34"/>
  <c r="D70" i="34"/>
  <c r="C132" i="34" s="1"/>
  <c r="D32" i="34"/>
  <c r="D118" i="34" l="1"/>
  <c r="C131" i="34"/>
  <c r="C135" i="34" s="1"/>
  <c r="D116" i="34" s="1"/>
  <c r="D117" i="34" l="1"/>
  <c r="D123" i="34"/>
  <c r="D122" i="34"/>
  <c r="D121" i="34"/>
  <c r="D119" i="34"/>
  <c r="D120" i="34"/>
  <c r="D124" i="34" l="1"/>
  <c r="C136" i="34" s="1"/>
  <c r="C137" i="34" s="1"/>
  <c r="C139" i="34" s="1"/>
  <c r="F29" i="11" s="1"/>
  <c r="F35" i="11" l="1"/>
  <c r="F21" i="11"/>
  <c r="G21" i="11"/>
  <c r="G22" i="11" s="1"/>
  <c r="G23" i="11" s="1"/>
  <c r="G24" i="11" s="1"/>
  <c r="F15" i="11"/>
  <c r="F9" i="11"/>
  <c r="D11" i="32" l="1"/>
  <c r="C109" i="32"/>
  <c r="C112" i="32" s="1"/>
  <c r="C136" i="32" s="1"/>
  <c r="C108" i="32"/>
  <c r="C49" i="32"/>
  <c r="C47" i="32"/>
  <c r="C46" i="32"/>
  <c r="B46" i="33"/>
  <c r="C46" i="33" s="1"/>
  <c r="D42" i="33"/>
  <c r="D41" i="33"/>
  <c r="D40" i="33"/>
  <c r="D39" i="33"/>
  <c r="D38" i="33"/>
  <c r="D37" i="33"/>
  <c r="C33" i="33"/>
  <c r="D33" i="33" s="1"/>
  <c r="C32" i="33"/>
  <c r="D32" i="33" s="1"/>
  <c r="C31" i="33"/>
  <c r="D31" i="33" s="1"/>
  <c r="C30" i="33"/>
  <c r="D30" i="33" s="1"/>
  <c r="C29" i="33"/>
  <c r="D29" i="33" s="1"/>
  <c r="D25" i="33"/>
  <c r="D20" i="33"/>
  <c r="D19" i="33"/>
  <c r="D21" i="33" s="1"/>
  <c r="A17" i="33"/>
  <c r="C14" i="33"/>
  <c r="B14" i="33"/>
  <c r="D14" i="33" s="1"/>
  <c r="E10" i="33"/>
  <c r="E6" i="33"/>
  <c r="C121" i="32"/>
  <c r="C118" i="32"/>
  <c r="C119" i="32" s="1"/>
  <c r="C87" i="32"/>
  <c r="C81" i="32"/>
  <c r="C67" i="32"/>
  <c r="C34" i="32"/>
  <c r="C40" i="32" s="1"/>
  <c r="C26" i="32"/>
  <c r="C11" i="32"/>
  <c r="D10" i="32" s="1"/>
  <c r="E10" i="32" s="1"/>
  <c r="C70" i="32" l="1"/>
  <c r="E40" i="32"/>
  <c r="C51" i="32"/>
  <c r="C59" i="32" s="1"/>
  <c r="D34" i="33"/>
  <c r="C72" i="32"/>
  <c r="C88" i="32" s="1"/>
  <c r="C126" i="32"/>
  <c r="E11" i="32"/>
  <c r="E15" i="32"/>
  <c r="F92" i="32"/>
  <c r="F93" i="32" s="1"/>
  <c r="F94" i="32" s="1"/>
  <c r="F95" i="32" s="1"/>
  <c r="C93" i="32" s="1"/>
  <c r="C94" i="32" s="1"/>
  <c r="C101" i="32" s="1"/>
  <c r="E14" i="32" l="1"/>
  <c r="C15" i="32" s="1"/>
  <c r="C14" i="32"/>
  <c r="C16" i="32" s="1"/>
  <c r="D87" i="32" l="1"/>
  <c r="C100" i="32" s="1"/>
  <c r="C102" i="32" s="1"/>
  <c r="C135" i="32" s="1"/>
  <c r="D67" i="32"/>
  <c r="D25" i="32"/>
  <c r="D86" i="32"/>
  <c r="D66" i="32"/>
  <c r="D24" i="32"/>
  <c r="D85" i="32"/>
  <c r="D71" i="32"/>
  <c r="D84" i="32"/>
  <c r="C132" i="32"/>
  <c r="D83" i="32"/>
  <c r="D82" i="32"/>
  <c r="D69" i="32"/>
  <c r="D81" i="32"/>
  <c r="D68" i="32"/>
  <c r="D26" i="32"/>
  <c r="D70" i="32"/>
  <c r="D37" i="32" l="1"/>
  <c r="D36" i="32"/>
  <c r="D35" i="32"/>
  <c r="D34" i="32"/>
  <c r="D40" i="32"/>
  <c r="C58" i="32" s="1"/>
  <c r="D33" i="32"/>
  <c r="C57" i="32"/>
  <c r="D39" i="32"/>
  <c r="D32" i="32"/>
  <c r="D38" i="32"/>
  <c r="D72" i="32"/>
  <c r="C134" i="32" s="1"/>
  <c r="C60" i="32" l="1"/>
  <c r="C133" i="32" l="1"/>
  <c r="C137" i="32" s="1"/>
  <c r="D120" i="32"/>
  <c r="D118" i="32" l="1"/>
  <c r="D119" i="32" s="1"/>
  <c r="D125" i="32" l="1"/>
  <c r="D123" i="32"/>
  <c r="D124" i="32"/>
  <c r="D121" i="32"/>
  <c r="D122" i="32"/>
  <c r="D126" i="32" l="1"/>
  <c r="C138" i="32" s="1"/>
  <c r="C139" i="32" s="1"/>
  <c r="C141" i="32" s="1"/>
  <c r="F28" i="11" s="1"/>
  <c r="G28" i="11" s="1"/>
  <c r="C119" i="29" l="1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19" i="26"/>
  <c r="C116" i="26"/>
  <c r="C107" i="26"/>
  <c r="C106" i="26"/>
  <c r="C110" i="26" s="1"/>
  <c r="C134" i="26" s="1"/>
  <c r="C84" i="26"/>
  <c r="C83" i="26"/>
  <c r="C82" i="26"/>
  <c r="C81" i="26"/>
  <c r="C80" i="26"/>
  <c r="C79" i="26"/>
  <c r="C85" i="26" s="1"/>
  <c r="C69" i="26"/>
  <c r="C68" i="26"/>
  <c r="C67" i="26"/>
  <c r="C66" i="26"/>
  <c r="C65" i="26"/>
  <c r="C64" i="26"/>
  <c r="C70" i="26" s="1"/>
  <c r="C47" i="26"/>
  <c r="C45" i="26"/>
  <c r="C44" i="26"/>
  <c r="C49" i="26" s="1"/>
  <c r="C57" i="26" s="1"/>
  <c r="C37" i="26"/>
  <c r="C36" i="26"/>
  <c r="C35" i="26"/>
  <c r="C34" i="26"/>
  <c r="C33" i="26"/>
  <c r="C32" i="26"/>
  <c r="C31" i="26"/>
  <c r="C30" i="26"/>
  <c r="C38" i="26" s="1"/>
  <c r="C23" i="26"/>
  <c r="C22" i="26"/>
  <c r="C24" i="26" s="1"/>
  <c r="D12" i="26"/>
  <c r="C11" i="26"/>
  <c r="E90" i="26" s="1"/>
  <c r="E93" i="26" s="1"/>
  <c r="E94" i="26" s="1"/>
  <c r="E95" i="26" s="1"/>
  <c r="C91" i="26" s="1"/>
  <c r="C92" i="26" s="1"/>
  <c r="C99" i="26" s="1"/>
  <c r="C122" i="25"/>
  <c r="C117" i="25"/>
  <c r="C115" i="25"/>
  <c r="C105" i="25"/>
  <c r="C108" i="25" s="1"/>
  <c r="C132" i="25" s="1"/>
  <c r="C104" i="25"/>
  <c r="C77" i="25"/>
  <c r="C83" i="25" s="1"/>
  <c r="C63" i="25"/>
  <c r="C45" i="25"/>
  <c r="C47" i="25" s="1"/>
  <c r="C55" i="25" s="1"/>
  <c r="C43" i="25"/>
  <c r="C42" i="25"/>
  <c r="E36" i="25"/>
  <c r="C36" i="25"/>
  <c r="C66" i="25" s="1"/>
  <c r="C22" i="25"/>
  <c r="C11" i="25"/>
  <c r="C12" i="25" s="1"/>
  <c r="C124" i="29" l="1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C124" i="26"/>
  <c r="D10" i="26"/>
  <c r="E10" i="26" s="1"/>
  <c r="E11" i="26" s="1"/>
  <c r="E12" i="26" s="1"/>
  <c r="C13" i="26" s="1"/>
  <c r="C117" i="26"/>
  <c r="D20" i="25"/>
  <c r="D82" i="25"/>
  <c r="D62" i="25"/>
  <c r="D81" i="25"/>
  <c r="D67" i="25"/>
  <c r="D80" i="25"/>
  <c r="D79" i="25"/>
  <c r="C128" i="25"/>
  <c r="D78" i="25"/>
  <c r="D65" i="25"/>
  <c r="D22" i="25"/>
  <c r="D77" i="25"/>
  <c r="D64" i="25"/>
  <c r="D83" i="25"/>
  <c r="C96" i="25" s="1"/>
  <c r="D63" i="25"/>
  <c r="D21" i="25"/>
  <c r="C84" i="25"/>
  <c r="C68" i="25"/>
  <c r="D66" i="25"/>
  <c r="F88" i="25"/>
  <c r="F89" i="25" s="1"/>
  <c r="F90" i="25" s="1"/>
  <c r="F91" i="25" s="1"/>
  <c r="C89" i="25" s="1"/>
  <c r="C90" i="25" s="1"/>
  <c r="C97" i="25" s="1"/>
  <c r="G29" i="11"/>
  <c r="D84" i="29" l="1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2" i="26"/>
  <c r="C14" i="26" s="1"/>
  <c r="C98" i="25"/>
  <c r="C131" i="25" s="1"/>
  <c r="D32" i="25"/>
  <c r="D31" i="25"/>
  <c r="D30" i="25"/>
  <c r="D36" i="25"/>
  <c r="C54" i="25" s="1"/>
  <c r="D28" i="25"/>
  <c r="C53" i="25"/>
  <c r="D35" i="25"/>
  <c r="D34" i="25"/>
  <c r="D33" i="25"/>
  <c r="D29" i="25"/>
  <c r="D68" i="25"/>
  <c r="C130" i="25" s="1"/>
  <c r="C107" i="10"/>
  <c r="C106" i="10"/>
  <c r="C49" i="10"/>
  <c r="C47" i="3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35" i="29" l="1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C130" i="26"/>
  <c r="D82" i="26"/>
  <c r="D66" i="26"/>
  <c r="D24" i="26"/>
  <c r="D85" i="26"/>
  <c r="C98" i="26" s="1"/>
  <c r="C100" i="26" s="1"/>
  <c r="C133" i="26" s="1"/>
  <c r="D81" i="26"/>
  <c r="D69" i="26"/>
  <c r="D65" i="26"/>
  <c r="D23" i="26"/>
  <c r="D22" i="26"/>
  <c r="D84" i="26"/>
  <c r="D80" i="26"/>
  <c r="D68" i="26"/>
  <c r="D64" i="26"/>
  <c r="D83" i="26"/>
  <c r="D79" i="26"/>
  <c r="D67" i="26"/>
  <c r="C56" i="25"/>
  <c r="D34" i="4"/>
  <c r="C105" i="3" s="1"/>
  <c r="D14" i="4"/>
  <c r="C42" i="3" s="1"/>
  <c r="D21" i="4"/>
  <c r="C43" i="3" s="1"/>
  <c r="B46" i="4"/>
  <c r="C46" i="4" s="1"/>
  <c r="C131" i="29" l="1"/>
  <c r="C135" i="29" s="1"/>
  <c r="D118" i="29"/>
  <c r="C129" i="28"/>
  <c r="C133" i="28" s="1"/>
  <c r="D116" i="28"/>
  <c r="D70" i="26"/>
  <c r="C132" i="26" s="1"/>
  <c r="D37" i="26"/>
  <c r="D33" i="26"/>
  <c r="D35" i="26"/>
  <c r="C55" i="26"/>
  <c r="D36" i="26"/>
  <c r="D32" i="26"/>
  <c r="D31" i="26"/>
  <c r="D38" i="26"/>
  <c r="C56" i="26" s="1"/>
  <c r="D34" i="26"/>
  <c r="D30" i="26"/>
  <c r="C129" i="25"/>
  <c r="C133" i="25" s="1"/>
  <c r="D116" i="25"/>
  <c r="C104" i="3"/>
  <c r="C116" i="10"/>
  <c r="D12" i="10"/>
  <c r="D123" i="29" l="1"/>
  <c r="D122" i="29"/>
  <c r="D121" i="29"/>
  <c r="D116" i="29"/>
  <c r="D117" i="29"/>
  <c r="D119" i="29" s="1"/>
  <c r="D114" i="28"/>
  <c r="C58" i="26"/>
  <c r="D121" i="25"/>
  <c r="D114" i="25"/>
  <c r="D115" i="25"/>
  <c r="D118" i="25" s="1"/>
  <c r="C47" i="10"/>
  <c r="D124" i="29" l="1"/>
  <c r="C136" i="29" s="1"/>
  <c r="C137" i="29" s="1"/>
  <c r="C139" i="29" s="1"/>
  <c r="D120" i="29"/>
  <c r="D120" i="28"/>
  <c r="D121" i="28"/>
  <c r="D115" i="28"/>
  <c r="D117" i="28" s="1"/>
  <c r="D122" i="28" s="1"/>
  <c r="C134" i="28" s="1"/>
  <c r="C135" i="28" s="1"/>
  <c r="C137" i="28" s="1"/>
  <c r="D118" i="28"/>
  <c r="D119" i="28"/>
  <c r="C131" i="26"/>
  <c r="C135" i="26" s="1"/>
  <c r="D118" i="26"/>
  <c r="D117" i="25"/>
  <c r="D122" i="25" s="1"/>
  <c r="C134" i="25" s="1"/>
  <c r="C135" i="25" s="1"/>
  <c r="C137" i="25" s="1"/>
  <c r="D119" i="25"/>
  <c r="D120" i="25"/>
  <c r="C45" i="10"/>
  <c r="C44" i="10"/>
  <c r="D123" i="26" l="1"/>
  <c r="D122" i="26"/>
  <c r="D116" i="26"/>
  <c r="D117" i="26"/>
  <c r="D119" i="26" l="1"/>
  <c r="D124" i="26" s="1"/>
  <c r="C136" i="26" s="1"/>
  <c r="C137" i="26" s="1"/>
  <c r="C139" i="26" s="1"/>
  <c r="D120" i="26"/>
  <c r="D121" i="26"/>
  <c r="C63" i="3" l="1"/>
  <c r="C77" i="3"/>
  <c r="C64" i="10" l="1"/>
  <c r="C66" i="10"/>
  <c r="C67" i="10"/>
  <c r="C69" i="10"/>
  <c r="C84" i="10" l="1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7" i="10" l="1"/>
  <c r="C85" i="10"/>
  <c r="C119" i="10"/>
  <c r="C38" i="10"/>
  <c r="C11" i="10"/>
  <c r="E90" i="10" l="1"/>
  <c r="E93" i="10" s="1"/>
  <c r="E94" i="10" s="1"/>
  <c r="E95" i="10" s="1"/>
  <c r="D10" i="10"/>
  <c r="E10" i="10" s="1"/>
  <c r="E11" i="10" s="1"/>
  <c r="C124" i="10"/>
  <c r="C92" i="10" l="1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108" i="3" l="1"/>
  <c r="C132" i="3" s="1"/>
  <c r="C110" i="10" l="1"/>
  <c r="C134" i="10" s="1"/>
  <c r="C117" i="3"/>
  <c r="C122" i="3" s="1"/>
  <c r="C97" i="3"/>
  <c r="C65" i="10"/>
  <c r="C36" i="3"/>
  <c r="C66" i="3" s="1"/>
  <c r="C68" i="3" l="1"/>
  <c r="C68" i="10"/>
  <c r="D68" i="10" s="1"/>
  <c r="D65" i="10"/>
  <c r="G27" i="11" l="1"/>
  <c r="G30" i="11" s="1"/>
  <c r="G31" i="11" s="1"/>
  <c r="G32" i="11" s="1"/>
  <c r="D70" i="10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9" i="11" l="1"/>
  <c r="G10" i="11" s="1"/>
  <c r="G35" i="11"/>
  <c r="G36" i="11" s="1"/>
  <c r="G37" i="11" s="1"/>
  <c r="G38" i="11" s="1"/>
  <c r="G15" i="11"/>
  <c r="G16" i="11" s="1"/>
  <c r="G17" i="11" s="1"/>
  <c r="G18" i="11" s="1"/>
  <c r="G11" i="11" l="1"/>
  <c r="G12" i="11" s="1"/>
  <c r="G41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<sst xmlns="http://schemas.openxmlformats.org/spreadsheetml/2006/main" count="1560" uniqueCount="176">
  <si>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</si>
  <si>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</si>
  <si>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</si>
  <si>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</si>
  <si>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</si>
  <si>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</si>
  <si>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</si>
  <si>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</si>
  <si>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</si>
  <si>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</si>
  <si>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</si>
  <si>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</si>
  <si>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</si>
  <si>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</si>
  <si>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</si>
  <si>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</si>
  <si>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</si>
  <si>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</si>
  <si>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</si>
  <si>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</si>
  <si>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</si>
  <si>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</si>
  <si>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</si>
  <si>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</si>
  <si>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</si>
  <si>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</si>
  <si>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</si>
  <si>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</si>
  <si>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</si>
  <si>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</si>
  <si>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</si>
  <si>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</si>
  <si>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</si>
  <si>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</si>
  <si>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</si>
  <si>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</si>
  <si>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</si>
  <si>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</si>
  <si>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</si>
  <si>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</si>
  <si>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</si>
  <si>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</si>
  <si>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</si>
  <si>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</si>
  <si>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</si>
  <si>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</si>
  <si>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</si>
  <si>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</si>
  <si>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</si>
  <si>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</si>
  <si>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</si>
  <si>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</si>
  <si>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</si>
  <si>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</si>
  <si>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</si>
  <si>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</si>
  <si>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</si>
  <si>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</si>
  <si>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</si>
  <si>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</si>
  <si>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</si>
  <si>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</si>
  <si>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</si>
  <si>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</si>
  <si>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</si>
  <si>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</si>
  <si>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</si>
  <si>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</si>
  <si>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</si>
  <si>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</si>
  <si>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</si>
  <si>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</si>
  <si>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</si>
  <si>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</si>
  <si>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</si>
  <si>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</si>
  <si>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</si>
  <si>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</si>
  <si>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</si>
  <si>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</si>
  <si>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</si>
  <si>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</si>
  <si>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</si>
  <si>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</si>
  <si>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</si>
  <si>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</si>
  <si>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</si>
  <si>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</si>
  <si>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</si>
  <si>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</si>
  <si>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</si>
  <si>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</si>
  <si>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</si>
  <si>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</si>
  <si>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</si>
  <si>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</si>
  <si>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</si>
  <si>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</si>
  <si>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</si>
  <si>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</si>
  <si>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</si>
  <si>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</si>
  <si>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</si>
  <si>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</si>
  <si>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</si>
  <si>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</si>
  <si>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</si>
  <si>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</si>
  <si>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</si>
  <si>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</si>
  <si>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</si>
  <si>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</si>
  <si>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</si>
  <si>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</si>
  <si>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</si>
  <si>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</si>
  <si>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</si>
  <si>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</si>
  <si>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</si>
  <si>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</si>
  <si>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</si>
  <si>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</si>
  <si>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</si>
  <si>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</si>
  <si>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</si>
  <si>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</si>
  <si>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</si>
  <si>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</si>
  <si>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</si>
  <si>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</si>
  <si>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</si>
  <si>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</si>
  <si>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</si>
  <si>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</si>
  <si>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</si>
  <si>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</si>
  <si>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</si>
  <si>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</si>
  <si>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</si>
  <si>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</si>
  <si>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</si>
  <si>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</si>
  <si>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</si>
  <si>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</si>
  <si>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</si>
  <si>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</si>
  <si>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</si>
  <si>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</si>
  <si>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</si>
  <si>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</si>
  <si>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</si>
  <si>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</si>
  <si>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</si>
  <si>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</si>
  <si>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Extra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</si>
  <si>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</si>
  <si>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</si>
  <si>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</si>
  <si>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</si>
  <si>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</si>
  <si>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</si>
  <si>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</si>
  <si>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</si>
  <si>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</si>
  <si>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</si>
  <si>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VIGILANTE DIURNO - POSTO - 16 Horas Seg à Sexta e 11 horas Sábados</t>
  </si>
  <si>
    <t>Hora Noturna Adicional</t>
  </si>
  <si>
    <t>BAR (BARRETOS) Avenida 21, 87  - Barretos/SP (ISS 5%)</t>
  </si>
  <si>
    <t>BEB (BEBEDOURO) Praça Abílio Manoel, 14- Centro (ISS 3%)</t>
  </si>
  <si>
    <t>FRA (FRANCA) Rua Alfredo Lopes Pinto, 1345 Franca/SP  (ISS 5%)</t>
  </si>
  <si>
    <t>RIP (RIBEIRÃO PRETO) Avenida Cap. Salomão, 2133 Ribeirão Preto/SP  (ISS 2%)</t>
  </si>
  <si>
    <t xml:space="preserve">De Segunda à Sexta feira das 07h00 às 23h00 e Sábado das 07h00 às 18h00 </t>
  </si>
  <si>
    <t>De Segunda à Sexta feira das 12h00 às 20h00 e Sábado das 09h00 às 18h00</t>
  </si>
  <si>
    <t>JAB (JABOTICABAL) Rua 24 de Maio, 831 - Jaboticabal/SP (ISS 3%)</t>
  </si>
  <si>
    <t>DSR Sobre Horas Extras</t>
  </si>
  <si>
    <t>Valor Total Mensal (Barretos,  Bebedouro, Franca, Ribeirão Preto e Jaboticabal)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</si>
</sst>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5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22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41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8"/>
  <sheetViews>
    <sheetView tabSelected="1" topLeftCell="A22" workbookViewId="0">
      <selection activeCell="C35" sqref="C35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59" t="s">
        <v>158</v>
      </c>
      <c r="C2" s="159"/>
      <c r="D2" s="160"/>
      <c r="E2" s="160"/>
      <c r="F2" s="160"/>
      <c r="G2" s="160"/>
    </row>
    <row r="3" spans="2:8" ht="28.5" customHeight="1" x14ac:dyDescent="0.3">
      <c r="B3" s="159" t="s">
        <v>159</v>
      </c>
      <c r="C3" s="159"/>
      <c r="D3" s="160"/>
      <c r="E3" s="160"/>
      <c r="F3" s="160"/>
      <c r="G3" s="160"/>
    </row>
    <row r="4" spans="2:8" ht="28.5" customHeight="1" x14ac:dyDescent="0.3">
      <c r="B4" s="159" t="s">
        <v>160</v>
      </c>
      <c r="C4" s="159"/>
      <c r="D4" s="160"/>
      <c r="E4" s="160"/>
      <c r="F4" s="160"/>
      <c r="G4" s="160"/>
    </row>
    <row r="5" spans="2:8" ht="15" thickBot="1" x14ac:dyDescent="0.35"/>
    <row r="6" spans="2:8" ht="15" thickBot="1" x14ac:dyDescent="0.35">
      <c r="B6" s="151" t="s">
        <v>133</v>
      </c>
      <c r="C6" s="152"/>
      <c r="D6" s="152"/>
      <c r="E6" s="152"/>
      <c r="F6" s="152"/>
      <c r="G6" s="153"/>
      <c r="H6" s="55"/>
    </row>
    <row r="7" spans="2:8" ht="15" thickBot="1" x14ac:dyDescent="0.35">
      <c r="B7" s="151"/>
      <c r="C7" s="152"/>
      <c r="D7" s="152"/>
      <c r="E7" s="152"/>
      <c r="F7" s="152"/>
      <c r="G7" s="153"/>
      <c r="H7" s="55"/>
    </row>
    <row r="8" spans="2:8" ht="21" thickBot="1" x14ac:dyDescent="0.35">
      <c r="B8" s="140" t="s">
        <v>134</v>
      </c>
      <c r="C8" s="142"/>
      <c r="D8" s="56" t="s">
        <v>135</v>
      </c>
      <c r="E8" s="56" t="s">
        <v>136</v>
      </c>
      <c r="F8" s="56" t="s">
        <v>137</v>
      </c>
      <c r="G8" s="56" t="s">
        <v>138</v>
      </c>
      <c r="H8" s="55"/>
    </row>
    <row r="9" spans="2:8" ht="27.6" customHeight="1" thickBot="1" x14ac:dyDescent="0.35">
      <c r="B9" s="146">
        <v>1</v>
      </c>
      <c r="C9" s="137" t="s">
        <v>167</v>
      </c>
      <c r="D9" s="57" t="s">
        <v>139</v>
      </c>
      <c r="E9" s="58">
        <v>1</v>
      </c>
      <c r="F9" s="62">
        <f>'Posto 12x36 diurno ISS 5%'!C137+'Posto 12x36 noturno ISS 5%'!C139</f>
        <v>29361.124622011961</v>
      </c>
      <c r="G9" s="63">
        <f>E9*F9</f>
        <v>29361.124622011961</v>
      </c>
      <c r="H9" s="55"/>
    </row>
    <row r="10" spans="2:8" ht="15" thickBot="1" x14ac:dyDescent="0.35">
      <c r="B10" s="147"/>
      <c r="C10" s="140" t="s">
        <v>140</v>
      </c>
      <c r="D10" s="141"/>
      <c r="E10" s="141"/>
      <c r="F10" s="142"/>
      <c r="G10" s="64">
        <f>SUM(G9:G9)</f>
        <v>29361.124622011961</v>
      </c>
      <c r="H10" s="55"/>
    </row>
    <row r="11" spans="2:8" ht="15" thickBot="1" x14ac:dyDescent="0.35">
      <c r="B11" s="147"/>
      <c r="C11" s="149" t="s">
        <v>142</v>
      </c>
      <c r="D11" s="150"/>
      <c r="E11" s="150"/>
      <c r="F11" s="65">
        <v>0.1</v>
      </c>
      <c r="G11" s="66">
        <f>F11*G10</f>
        <v>2936.1124622011962</v>
      </c>
      <c r="H11" s="55"/>
    </row>
    <row r="12" spans="2:8" ht="15" thickBot="1" x14ac:dyDescent="0.35">
      <c r="B12" s="148"/>
      <c r="C12" s="143" t="s">
        <v>141</v>
      </c>
      <c r="D12" s="144"/>
      <c r="E12" s="144"/>
      <c r="F12" s="145"/>
      <c r="G12" s="66">
        <f>G11+G10</f>
        <v>32297.237084213157</v>
      </c>
      <c r="H12" s="55"/>
    </row>
    <row r="13" spans="2:8" ht="15" thickBot="1" x14ac:dyDescent="0.35">
      <c r="B13" s="59"/>
      <c r="C13" s="60"/>
      <c r="D13" s="60"/>
      <c r="E13" s="60"/>
      <c r="F13" s="60"/>
      <c r="G13" s="61"/>
      <c r="H13" s="55"/>
    </row>
    <row r="14" spans="2:8" ht="21" thickBot="1" x14ac:dyDescent="0.35">
      <c r="B14" s="140" t="s">
        <v>134</v>
      </c>
      <c r="C14" s="142"/>
      <c r="D14" s="122" t="s">
        <v>135</v>
      </c>
      <c r="E14" s="122" t="s">
        <v>136</v>
      </c>
      <c r="F14" s="122" t="s">
        <v>137</v>
      </c>
      <c r="G14" s="122" t="s">
        <v>138</v>
      </c>
      <c r="H14" s="55"/>
    </row>
    <row r="15" spans="2:8" ht="21" thickBot="1" x14ac:dyDescent="0.35">
      <c r="B15" s="146">
        <v>2</v>
      </c>
      <c r="C15" s="128" t="s">
        <v>168</v>
      </c>
      <c r="D15" s="57" t="s">
        <v>139</v>
      </c>
      <c r="E15" s="58">
        <v>2</v>
      </c>
      <c r="F15" s="62">
        <f>'Posto 12x36 diurno ISS 3%'!C137+'Posto 12x36 noturno ISS 3%'!C139</f>
        <v>28820.652930856653</v>
      </c>
      <c r="G15" s="63">
        <f>E15*F15</f>
        <v>57641.305861713307</v>
      </c>
      <c r="H15" s="55"/>
    </row>
    <row r="16" spans="2:8" ht="15" thickBot="1" x14ac:dyDescent="0.35">
      <c r="B16" s="147"/>
      <c r="C16" s="140" t="s">
        <v>140</v>
      </c>
      <c r="D16" s="141"/>
      <c r="E16" s="141"/>
      <c r="F16" s="142"/>
      <c r="G16" s="64">
        <f>SUM(G15:G15)</f>
        <v>57641.305861713307</v>
      </c>
      <c r="H16" s="55"/>
    </row>
    <row r="17" spans="2:8" ht="15" thickBot="1" x14ac:dyDescent="0.35">
      <c r="B17" s="147"/>
      <c r="C17" s="149" t="s">
        <v>142</v>
      </c>
      <c r="D17" s="150"/>
      <c r="E17" s="150"/>
      <c r="F17" s="65">
        <v>0.1</v>
      </c>
      <c r="G17" s="66">
        <f>F17*G16</f>
        <v>5764.1305861713308</v>
      </c>
      <c r="H17" s="55"/>
    </row>
    <row r="18" spans="2:8" ht="15" thickBot="1" x14ac:dyDescent="0.35">
      <c r="B18" s="148"/>
      <c r="C18" s="143" t="s">
        <v>141</v>
      </c>
      <c r="D18" s="144"/>
      <c r="E18" s="144"/>
      <c r="F18" s="145"/>
      <c r="G18" s="66">
        <f>G17+G16</f>
        <v>63405.43644788464</v>
      </c>
      <c r="H18" s="55"/>
    </row>
    <row r="19" spans="2:8" ht="15" thickBot="1" x14ac:dyDescent="0.35">
      <c r="B19" s="124"/>
      <c r="C19" s="125"/>
      <c r="D19" s="125"/>
      <c r="E19" s="125"/>
      <c r="F19" s="125"/>
      <c r="G19" s="126"/>
      <c r="H19" s="55"/>
    </row>
    <row r="20" spans="2:8" ht="21" thickBot="1" x14ac:dyDescent="0.35">
      <c r="B20" s="140" t="s">
        <v>134</v>
      </c>
      <c r="C20" s="142"/>
      <c r="D20" s="136" t="s">
        <v>135</v>
      </c>
      <c r="E20" s="136" t="s">
        <v>136</v>
      </c>
      <c r="F20" s="136" t="s">
        <v>137</v>
      </c>
      <c r="G20" s="136" t="s">
        <v>138</v>
      </c>
      <c r="H20" s="55"/>
    </row>
    <row r="21" spans="2:8" ht="21" thickBot="1" x14ac:dyDescent="0.35">
      <c r="B21" s="146">
        <v>3</v>
      </c>
      <c r="C21" s="137" t="s">
        <v>169</v>
      </c>
      <c r="D21" s="57" t="s">
        <v>139</v>
      </c>
      <c r="E21" s="58">
        <v>1</v>
      </c>
      <c r="F21" s="62">
        <f>'Posto 12x36 diurno ISS 5%'!C137+'Posto 12x36 noturno ISS 5%'!C139</f>
        <v>29361.124622011961</v>
      </c>
      <c r="G21" s="63">
        <f>E21*F21</f>
        <v>29361.124622011961</v>
      </c>
      <c r="H21" s="55"/>
    </row>
    <row r="22" spans="2:8" ht="15" thickBot="1" x14ac:dyDescent="0.35">
      <c r="B22" s="147"/>
      <c r="C22" s="140" t="s">
        <v>140</v>
      </c>
      <c r="D22" s="141"/>
      <c r="E22" s="141"/>
      <c r="F22" s="142"/>
      <c r="G22" s="64">
        <f>SUM(G21:G21)</f>
        <v>29361.124622011961</v>
      </c>
      <c r="H22" s="55"/>
    </row>
    <row r="23" spans="2:8" ht="15" thickBot="1" x14ac:dyDescent="0.35">
      <c r="B23" s="147"/>
      <c r="C23" s="149" t="s">
        <v>142</v>
      </c>
      <c r="D23" s="150"/>
      <c r="E23" s="150"/>
      <c r="F23" s="65">
        <v>0.1</v>
      </c>
      <c r="G23" s="66">
        <f>F23*G22</f>
        <v>2936.1124622011962</v>
      </c>
      <c r="H23" s="55"/>
    </row>
    <row r="24" spans="2:8" ht="15" thickBot="1" x14ac:dyDescent="0.35">
      <c r="B24" s="148"/>
      <c r="C24" s="143" t="s">
        <v>141</v>
      </c>
      <c r="D24" s="144"/>
      <c r="E24" s="144"/>
      <c r="F24" s="145"/>
      <c r="G24" s="66">
        <f>G23+G22</f>
        <v>32297.237084213157</v>
      </c>
      <c r="H24" s="55"/>
    </row>
    <row r="25" spans="2:8" ht="15" thickBot="1" x14ac:dyDescent="0.35">
      <c r="B25" s="124"/>
      <c r="C25" s="125"/>
      <c r="D25" s="125"/>
      <c r="E25" s="125"/>
      <c r="F25" s="125"/>
      <c r="G25" s="126"/>
      <c r="H25" s="55"/>
    </row>
    <row r="26" spans="2:8" ht="21" thickBot="1" x14ac:dyDescent="0.35">
      <c r="B26" s="140" t="s">
        <v>134</v>
      </c>
      <c r="C26" s="142"/>
      <c r="D26" s="127" t="s">
        <v>135</v>
      </c>
      <c r="E26" s="127" t="s">
        <v>136</v>
      </c>
      <c r="F26" s="127" t="s">
        <v>137</v>
      </c>
      <c r="G26" s="127" t="s">
        <v>138</v>
      </c>
      <c r="H26" s="55"/>
    </row>
    <row r="27" spans="2:8" ht="21" thickBot="1" x14ac:dyDescent="0.35">
      <c r="B27" s="146">
        <v>5</v>
      </c>
      <c r="C27" s="157" t="s">
        <v>170</v>
      </c>
      <c r="D27" s="57" t="s">
        <v>139</v>
      </c>
      <c r="E27" s="58">
        <v>1</v>
      </c>
      <c r="F27" s="62">
        <f>'Posto 12x36 diurno ISS 2%'!C137+'Posto 12x36 noturno ISS 2%'!C139</f>
        <v>28550.417085279005</v>
      </c>
      <c r="G27" s="63">
        <f>E27*F27</f>
        <v>28550.417085279005</v>
      </c>
      <c r="H27" s="55"/>
    </row>
    <row r="28" spans="2:8" ht="41.4" thickBot="1" x14ac:dyDescent="0.35">
      <c r="B28" s="147"/>
      <c r="C28" s="158"/>
      <c r="D28" s="57" t="s">
        <v>171</v>
      </c>
      <c r="E28" s="58">
        <v>1</v>
      </c>
      <c r="F28" s="62">
        <f>'RIP Seg Sáb -01'!C141</f>
        <v>15401.288072341424</v>
      </c>
      <c r="G28" s="63">
        <f>E28*F28</f>
        <v>15401.288072341424</v>
      </c>
      <c r="H28" s="55"/>
    </row>
    <row r="29" spans="2:8" ht="41.4" thickBot="1" x14ac:dyDescent="0.35">
      <c r="B29" s="147"/>
      <c r="C29" s="158"/>
      <c r="D29" s="57" t="s">
        <v>172</v>
      </c>
      <c r="E29" s="58">
        <v>1</v>
      </c>
      <c r="F29" s="62">
        <f>'RIP Seg Sáb - 02'!C139</f>
        <v>8318.7967277318057</v>
      </c>
      <c r="G29" s="63">
        <f>E29*F29</f>
        <v>8318.7967277318057</v>
      </c>
      <c r="H29" s="55"/>
    </row>
    <row r="30" spans="2:8" ht="15" thickBot="1" x14ac:dyDescent="0.35">
      <c r="B30" s="147"/>
      <c r="C30" s="140" t="s">
        <v>140</v>
      </c>
      <c r="D30" s="141"/>
      <c r="E30" s="141"/>
      <c r="F30" s="142"/>
      <c r="G30" s="64">
        <f>SUM(G27:G29)</f>
        <v>52270.501885352234</v>
      </c>
      <c r="H30" s="55"/>
    </row>
    <row r="31" spans="2:8" ht="15" thickBot="1" x14ac:dyDescent="0.35">
      <c r="B31" s="147"/>
      <c r="C31" s="149" t="s">
        <v>142</v>
      </c>
      <c r="D31" s="150"/>
      <c r="E31" s="150"/>
      <c r="F31" s="65">
        <v>0.1</v>
      </c>
      <c r="G31" s="66">
        <f>F31*G30</f>
        <v>5227.0501885352242</v>
      </c>
      <c r="H31" s="55"/>
    </row>
    <row r="32" spans="2:8" ht="15" thickBot="1" x14ac:dyDescent="0.35">
      <c r="B32" s="148"/>
      <c r="C32" s="143" t="s">
        <v>141</v>
      </c>
      <c r="D32" s="144"/>
      <c r="E32" s="144"/>
      <c r="F32" s="145"/>
      <c r="G32" s="66">
        <f>G31+G30</f>
        <v>57497.552073887462</v>
      </c>
      <c r="H32" s="55"/>
    </row>
    <row r="33" spans="2:8" ht="15" thickBot="1" x14ac:dyDescent="0.35">
      <c r="B33" s="124"/>
      <c r="C33" s="125"/>
      <c r="D33" s="125"/>
      <c r="E33" s="125"/>
      <c r="F33" s="125"/>
      <c r="G33" s="126"/>
      <c r="H33" s="55"/>
    </row>
    <row r="34" spans="2:8" ht="21" thickBot="1" x14ac:dyDescent="0.35">
      <c r="B34" s="140" t="s">
        <v>134</v>
      </c>
      <c r="C34" s="142"/>
      <c r="D34" s="122" t="s">
        <v>135</v>
      </c>
      <c r="E34" s="122" t="s">
        <v>136</v>
      </c>
      <c r="F34" s="122" t="s">
        <v>137</v>
      </c>
      <c r="G34" s="122" t="s">
        <v>138</v>
      </c>
      <c r="H34" s="55"/>
    </row>
    <row r="35" spans="2:8" ht="31.2" thickBot="1" x14ac:dyDescent="0.35">
      <c r="B35" s="146">
        <v>4</v>
      </c>
      <c r="C35" s="128" t="s">
        <v>173</v>
      </c>
      <c r="D35" s="57" t="s">
        <v>139</v>
      </c>
      <c r="E35" s="58">
        <v>1</v>
      </c>
      <c r="F35" s="62">
        <f>'Posto 12x36 diurno ISS 3%'!C137+'Posto 12x36 noturno ISS 3%'!C139</f>
        <v>28820.652930856653</v>
      </c>
      <c r="G35" s="63">
        <f>E35*F35</f>
        <v>28820.652930856653</v>
      </c>
      <c r="H35" s="55"/>
    </row>
    <row r="36" spans="2:8" ht="15" thickBot="1" x14ac:dyDescent="0.35">
      <c r="B36" s="147"/>
      <c r="C36" s="140" t="s">
        <v>140</v>
      </c>
      <c r="D36" s="141"/>
      <c r="E36" s="141"/>
      <c r="F36" s="142"/>
      <c r="G36" s="64">
        <f>SUM(G35:G35)</f>
        <v>28820.652930856653</v>
      </c>
      <c r="H36" s="55"/>
    </row>
    <row r="37" spans="2:8" ht="15" thickBot="1" x14ac:dyDescent="0.35">
      <c r="B37" s="147"/>
      <c r="C37" s="149" t="s">
        <v>142</v>
      </c>
      <c r="D37" s="150"/>
      <c r="E37" s="150"/>
      <c r="F37" s="65">
        <v>0.1</v>
      </c>
      <c r="G37" s="66">
        <f>F37*G36</f>
        <v>2882.0652930856654</v>
      </c>
      <c r="H37" s="55"/>
    </row>
    <row r="38" spans="2:8" ht="15" thickBot="1" x14ac:dyDescent="0.35">
      <c r="B38" s="148"/>
      <c r="C38" s="143" t="s">
        <v>141</v>
      </c>
      <c r="D38" s="144"/>
      <c r="E38" s="144"/>
      <c r="F38" s="145"/>
      <c r="G38" s="66">
        <f>G37+G36</f>
        <v>31702.71822394232</v>
      </c>
      <c r="H38" s="55"/>
    </row>
    <row r="39" spans="2:8" x14ac:dyDescent="0.3">
      <c r="B39" s="124"/>
      <c r="C39" s="125"/>
      <c r="D39" s="125"/>
      <c r="E39" s="125"/>
      <c r="F39" s="125"/>
      <c r="G39" s="126"/>
      <c r="H39" s="55"/>
    </row>
    <row r="40" spans="2:8" ht="15" thickBot="1" x14ac:dyDescent="0.35"/>
    <row r="41" spans="2:8" ht="15.6" thickTop="1" thickBot="1" x14ac:dyDescent="0.35">
      <c r="B41" s="154" t="s">
        <v>175</v>
      </c>
      <c r="C41" s="155"/>
      <c r="D41" s="155"/>
      <c r="E41" s="155"/>
      <c r="F41" s="156"/>
      <c r="G41" s="78">
        <f>G12+G18+G24+G38+G32</f>
        <v>217200.18091414074</v>
      </c>
    </row>
    <row r="42" spans="2:8" ht="15" thickTop="1" x14ac:dyDescent="0.3"/>
    <row r="45" spans="2:8" x14ac:dyDescent="0.3">
      <c r="B45" s="139" t="s">
        <v>161</v>
      </c>
      <c r="C45" s="139"/>
      <c r="D45" s="139"/>
      <c r="E45" s="139"/>
      <c r="F45" s="139"/>
      <c r="G45" s="139"/>
    </row>
    <row r="48" spans="2:8" x14ac:dyDescent="0.3">
      <c r="C48" t="s">
        <v>162</v>
      </c>
    </row>
  </sheetData>
  <sheetProtection password="F668" sheet="1" objects="1" scenarios="1"/>
  <mergeCells count="36">
    <mergeCell ref="B2:C2"/>
    <mergeCell ref="B3:C3"/>
    <mergeCell ref="B4:C4"/>
    <mergeCell ref="D2:G2"/>
    <mergeCell ref="D3:G3"/>
    <mergeCell ref="D4:G4"/>
    <mergeCell ref="B6:G6"/>
    <mergeCell ref="B8:C8"/>
    <mergeCell ref="B9:B12"/>
    <mergeCell ref="C11:E11"/>
    <mergeCell ref="B41:F41"/>
    <mergeCell ref="B7:G7"/>
    <mergeCell ref="B14:C14"/>
    <mergeCell ref="B26:C26"/>
    <mergeCell ref="B27:B32"/>
    <mergeCell ref="C27:C29"/>
    <mergeCell ref="C30:F30"/>
    <mergeCell ref="C31:E31"/>
    <mergeCell ref="C32:F32"/>
    <mergeCell ref="C24:F24"/>
    <mergeCell ref="B45:G45"/>
    <mergeCell ref="C10:F10"/>
    <mergeCell ref="C12:F12"/>
    <mergeCell ref="B15:B18"/>
    <mergeCell ref="C16:F16"/>
    <mergeCell ref="C17:E17"/>
    <mergeCell ref="C18:F18"/>
    <mergeCell ref="B34:C34"/>
    <mergeCell ref="B35:B38"/>
    <mergeCell ref="C36:F36"/>
    <mergeCell ref="C37:E37"/>
    <mergeCell ref="C38:F38"/>
    <mergeCell ref="B20:C20"/>
    <mergeCell ref="B21:B24"/>
    <mergeCell ref="C22:F22"/>
    <mergeCell ref="C23:E2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09" workbookViewId="0">
      <selection activeCell="A127" sqref="A127:C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4" t="s">
        <v>100</v>
      </c>
      <c r="B1" s="174"/>
      <c r="C1" s="174"/>
      <c r="D1" s="174"/>
    </row>
    <row r="2" spans="1:7" ht="22.8" x14ac:dyDescent="0.4">
      <c r="A2" s="174" t="s">
        <v>101</v>
      </c>
      <c r="B2" s="174"/>
      <c r="C2" s="174"/>
      <c r="D2" s="174"/>
    </row>
    <row r="3" spans="1:7" x14ac:dyDescent="0.3">
      <c r="A3" s="178"/>
      <c r="B3" s="178"/>
      <c r="C3" s="178"/>
      <c r="D3" s="178"/>
    </row>
    <row r="4" spans="1:7" x14ac:dyDescent="0.3">
      <c r="A4" s="32" t="s">
        <v>109</v>
      </c>
      <c r="B4" s="173" t="s">
        <v>163</v>
      </c>
      <c r="C4" s="173"/>
    </row>
    <row r="5" spans="1:7" x14ac:dyDescent="0.3">
      <c r="A5" s="32" t="s">
        <v>110</v>
      </c>
      <c r="B5" s="173" t="s">
        <v>165</v>
      </c>
      <c r="C5" s="173"/>
      <c r="E5" s="53"/>
    </row>
    <row r="6" spans="1:7" x14ac:dyDescent="0.3">
      <c r="A6" s="32"/>
      <c r="B6" s="173"/>
      <c r="C6" s="173"/>
    </row>
    <row r="7" spans="1:7" x14ac:dyDescent="0.3">
      <c r="A7" s="177" t="s">
        <v>35</v>
      </c>
      <c r="B7" s="177"/>
      <c r="C7" s="177"/>
    </row>
    <row r="8" spans="1:7" ht="16.2" thickBot="1" x14ac:dyDescent="0.35">
      <c r="D8" s="77"/>
      <c r="E8" s="77"/>
      <c r="F8" s="77"/>
      <c r="G8" s="77"/>
    </row>
    <row r="9" spans="1:7" ht="16.2" thickBot="1" x14ac:dyDescent="0.35">
      <c r="A9" s="13">
        <v>1</v>
      </c>
      <c r="B9" s="138" t="s">
        <v>36</v>
      </c>
      <c r="C9" s="138" t="s">
        <v>37</v>
      </c>
      <c r="D9" s="77"/>
      <c r="E9" s="77"/>
      <c r="F9" s="77"/>
      <c r="G9" s="77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30">
        <f>C10+C11</f>
        <v>2399.2280000000001</v>
      </c>
      <c r="E10" s="130">
        <f>D10/220</f>
        <v>10.905581818181819</v>
      </c>
      <c r="F10" s="77"/>
      <c r="G10" s="77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1"/>
      <c r="E11" s="130">
        <f>E10*0.2</f>
        <v>2.181116363636364</v>
      </c>
      <c r="F11" s="77"/>
      <c r="G11" s="77"/>
    </row>
    <row r="12" spans="1:7" ht="16.2" thickBot="1" x14ac:dyDescent="0.35">
      <c r="A12" s="15" t="s">
        <v>41</v>
      </c>
      <c r="B12" s="16" t="s">
        <v>154</v>
      </c>
      <c r="C12" s="23">
        <f>E12*D12</f>
        <v>378.64180072727277</v>
      </c>
      <c r="D12" s="131">
        <f>5*4.34</f>
        <v>21.7</v>
      </c>
      <c r="E12" s="130">
        <f>E10*1.6</f>
        <v>17.448930909090912</v>
      </c>
      <c r="F12" s="77"/>
      <c r="G12" s="77"/>
    </row>
    <row r="13" spans="1:7" ht="16.2" thickBot="1" x14ac:dyDescent="0.35">
      <c r="A13" s="15" t="s">
        <v>42</v>
      </c>
      <c r="B13" s="16" t="s">
        <v>174</v>
      </c>
      <c r="C13" s="23">
        <f>C12*22%</f>
        <v>83.301196160000003</v>
      </c>
      <c r="D13" s="131"/>
      <c r="E13" s="130"/>
      <c r="F13" s="77"/>
      <c r="G13" s="77"/>
    </row>
    <row r="14" spans="1:7" ht="16.2" thickBot="1" x14ac:dyDescent="0.35">
      <c r="A14" s="175" t="s">
        <v>5</v>
      </c>
      <c r="B14" s="176"/>
      <c r="C14" s="39">
        <f>SUM(C10:C13)</f>
        <v>2861.1709968872728</v>
      </c>
      <c r="D14" s="77"/>
      <c r="E14" s="77"/>
      <c r="F14" s="77"/>
      <c r="G14" s="77"/>
    </row>
    <row r="15" spans="1:7" x14ac:dyDescent="0.3">
      <c r="D15" s="77"/>
      <c r="E15" s="77"/>
      <c r="F15" s="77"/>
      <c r="G15" s="77"/>
    </row>
    <row r="16" spans="1:7" x14ac:dyDescent="0.3">
      <c r="D16" s="77"/>
      <c r="E16" s="77"/>
      <c r="F16" s="77"/>
      <c r="G16" s="77"/>
    </row>
    <row r="17" spans="1:4" x14ac:dyDescent="0.3">
      <c r="A17" s="166" t="s">
        <v>48</v>
      </c>
      <c r="B17" s="166"/>
      <c r="C17" s="166"/>
    </row>
    <row r="18" spans="1:4" x14ac:dyDescent="0.3">
      <c r="A18" s="12"/>
    </row>
    <row r="19" spans="1:4" x14ac:dyDescent="0.3">
      <c r="A19" s="169" t="s">
        <v>49</v>
      </c>
      <c r="B19" s="169"/>
      <c r="C19" s="169"/>
    </row>
    <row r="20" spans="1:4" ht="16.2" thickBot="1" x14ac:dyDescent="0.35"/>
    <row r="21" spans="1:4" ht="16.2" thickBot="1" x14ac:dyDescent="0.35">
      <c r="A21" s="13" t="s">
        <v>50</v>
      </c>
      <c r="B21" s="138" t="s">
        <v>51</v>
      </c>
      <c r="C21" s="138" t="s">
        <v>57</v>
      </c>
      <c r="D21" s="138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238.33554404070983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346.20169062335998</v>
      </c>
    </row>
    <row r="24" spans="1:4" ht="16.2" thickBot="1" x14ac:dyDescent="0.35">
      <c r="A24" s="167" t="s">
        <v>5</v>
      </c>
      <c r="B24" s="168"/>
      <c r="C24" s="40">
        <f>SUM(C22:C23)</f>
        <v>0.20429999999999998</v>
      </c>
      <c r="D24" s="41">
        <f>C$14*C24</f>
        <v>584.53723466406984</v>
      </c>
    </row>
    <row r="27" spans="1:4" x14ac:dyDescent="0.3">
      <c r="A27" s="172" t="s">
        <v>54</v>
      </c>
      <c r="B27" s="172"/>
      <c r="C27" s="172"/>
      <c r="D27" s="172"/>
    </row>
    <row r="28" spans="1:4" ht="16.2" thickBot="1" x14ac:dyDescent="0.35"/>
    <row r="29" spans="1:4" ht="16.2" thickBot="1" x14ac:dyDescent="0.35">
      <c r="A29" s="13" t="s">
        <v>55</v>
      </c>
      <c r="B29" s="138" t="s">
        <v>56</v>
      </c>
      <c r="C29" s="138" t="s">
        <v>57</v>
      </c>
      <c r="D29" s="138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689.14164631026858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86.142705788783573</v>
      </c>
    </row>
    <row r="32" spans="1:4" ht="16.2" thickBot="1" x14ac:dyDescent="0.35">
      <c r="A32" s="15" t="s">
        <v>41</v>
      </c>
      <c r="B32" s="16" t="s">
        <v>60</v>
      </c>
      <c r="C32" s="113">
        <f>'Posto 12x36 diurno ISS 2%'!C30</f>
        <v>0.03</v>
      </c>
      <c r="D32" s="38">
        <f t="shared" si="0"/>
        <v>103.37124694654027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51.685623473270134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34.457082315513425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20.674249389308056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6.8914164631026855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275.6566585241074</v>
      </c>
    </row>
    <row r="38" spans="1:5" ht="16.2" thickBot="1" x14ac:dyDescent="0.35">
      <c r="A38" s="167" t="s">
        <v>64</v>
      </c>
      <c r="B38" s="168"/>
      <c r="C38" s="17">
        <f>SUM(C30:C37)</f>
        <v>0.36800000000000005</v>
      </c>
      <c r="D38" s="38">
        <f t="shared" si="0"/>
        <v>1268.0206292108942</v>
      </c>
      <c r="E38" s="67">
        <f>C38*C24</f>
        <v>7.5182399999999996E-2</v>
      </c>
    </row>
    <row r="41" spans="1:5" x14ac:dyDescent="0.3">
      <c r="A41" s="169" t="s">
        <v>65</v>
      </c>
      <c r="B41" s="169"/>
      <c r="C41" s="169"/>
    </row>
    <row r="42" spans="1:5" ht="16.2" thickBot="1" x14ac:dyDescent="0.35"/>
    <row r="43" spans="1:5" ht="16.2" thickBot="1" x14ac:dyDescent="0.35">
      <c r="A43" s="13" t="s">
        <v>66</v>
      </c>
      <c r="B43" s="138" t="s">
        <v>67</v>
      </c>
      <c r="C43" s="138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AME S Sáb'!D14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AME S Sáb'!D21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4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AME S Sáb'!D25</f>
        <v>161.0915</v>
      </c>
    </row>
    <row r="48" spans="1:5" ht="16.2" thickBot="1" x14ac:dyDescent="0.35">
      <c r="A48" s="46" t="s">
        <v>43</v>
      </c>
      <c r="B48" s="115" t="s">
        <v>145</v>
      </c>
      <c r="C48" s="114"/>
    </row>
    <row r="49" spans="1:4" ht="16.2" thickBot="1" x14ac:dyDescent="0.35">
      <c r="A49" s="175" t="s">
        <v>5</v>
      </c>
      <c r="B49" s="176"/>
      <c r="C49" s="23">
        <f>SUM(C44:C48)</f>
        <v>1009.9431</v>
      </c>
    </row>
    <row r="52" spans="1:4" x14ac:dyDescent="0.3">
      <c r="A52" s="169" t="s">
        <v>69</v>
      </c>
      <c r="B52" s="169"/>
      <c r="C52" s="169"/>
    </row>
    <row r="53" spans="1:4" ht="16.2" thickBot="1" x14ac:dyDescent="0.35"/>
    <row r="54" spans="1:4" ht="16.2" thickBot="1" x14ac:dyDescent="0.35">
      <c r="A54" s="13">
        <v>2</v>
      </c>
      <c r="B54" s="138" t="s">
        <v>70</v>
      </c>
      <c r="C54" s="138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584.53723466406984</v>
      </c>
    </row>
    <row r="56" spans="1:4" ht="16.2" thickBot="1" x14ac:dyDescent="0.35">
      <c r="A56" s="15" t="s">
        <v>55</v>
      </c>
      <c r="B56" s="16" t="s">
        <v>56</v>
      </c>
      <c r="C56" s="23">
        <f>D38</f>
        <v>1268.0206292108942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67" t="s">
        <v>5</v>
      </c>
      <c r="B58" s="168"/>
      <c r="C58" s="23">
        <f>SUM(C55:C57)</f>
        <v>2862.5009638749639</v>
      </c>
    </row>
    <row r="59" spans="1:4" x14ac:dyDescent="0.3">
      <c r="A59" s="2"/>
    </row>
    <row r="61" spans="1:4" x14ac:dyDescent="0.3">
      <c r="A61" s="166" t="s">
        <v>71</v>
      </c>
      <c r="B61" s="166"/>
      <c r="C61" s="166"/>
    </row>
    <row r="62" spans="1:4" ht="16.2" thickBot="1" x14ac:dyDescent="0.35"/>
    <row r="63" spans="1:4" ht="16.2" thickBot="1" x14ac:dyDescent="0.35">
      <c r="A63" s="13">
        <v>3</v>
      </c>
      <c r="B63" s="138" t="s">
        <v>72</v>
      </c>
      <c r="C63" s="138" t="s">
        <v>57</v>
      </c>
      <c r="D63" s="138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12.016918186926546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0.96135345495412361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10.300215588794183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55.506717339613097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20.42647198097762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104.14662428669673</v>
      </c>
    </row>
    <row r="70" spans="1:4" ht="16.2" thickBot="1" x14ac:dyDescent="0.35">
      <c r="A70" s="167" t="s">
        <v>5</v>
      </c>
      <c r="B70" s="168"/>
      <c r="C70" s="27">
        <f>SUM(C64:C69)</f>
        <v>7.1075200000000005E-2</v>
      </c>
      <c r="D70" s="23">
        <f>SUM(D64:D69)</f>
        <v>203.3583008379623</v>
      </c>
    </row>
    <row r="73" spans="1:4" x14ac:dyDescent="0.3">
      <c r="A73" s="166" t="s">
        <v>79</v>
      </c>
      <c r="B73" s="166"/>
      <c r="C73" s="166"/>
    </row>
    <row r="76" spans="1:4" x14ac:dyDescent="0.3">
      <c r="A76" s="169" t="s">
        <v>80</v>
      </c>
      <c r="B76" s="169"/>
      <c r="C76" s="169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8" t="s">
        <v>82</v>
      </c>
      <c r="C78" s="138" t="s">
        <v>57</v>
      </c>
      <c r="D78" s="138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19.869243033939394</v>
      </c>
    </row>
    <row r="80" spans="1:4" ht="16.2" thickBot="1" x14ac:dyDescent="0.35">
      <c r="A80" s="15" t="s">
        <v>40</v>
      </c>
      <c r="B80" s="16" t="s">
        <v>82</v>
      </c>
      <c r="C80" s="116">
        <v>0.02</v>
      </c>
      <c r="D80" s="23">
        <f t="shared" si="1"/>
        <v>57.223419937745462</v>
      </c>
    </row>
    <row r="81" spans="1:7" ht="16.2" thickBot="1" x14ac:dyDescent="0.35">
      <c r="A81" s="15" t="s">
        <v>41</v>
      </c>
      <c r="B81" s="16" t="s">
        <v>83</v>
      </c>
      <c r="C81" s="116">
        <v>1.4999999999999999E-2</v>
      </c>
      <c r="D81" s="23">
        <f t="shared" si="1"/>
        <v>42.917564953309089</v>
      </c>
    </row>
    <row r="82" spans="1:7" ht="16.2" thickBot="1" x14ac:dyDescent="0.35">
      <c r="A82" s="15" t="s">
        <v>42</v>
      </c>
      <c r="B82" s="16" t="s">
        <v>84</v>
      </c>
      <c r="C82" s="116">
        <v>0.01</v>
      </c>
      <c r="D82" s="23">
        <f t="shared" si="1"/>
        <v>28.611709968872731</v>
      </c>
    </row>
    <row r="83" spans="1:7" ht="16.2" thickBot="1" x14ac:dyDescent="0.35">
      <c r="A83" s="15" t="s">
        <v>43</v>
      </c>
      <c r="B83" s="16" t="s">
        <v>85</v>
      </c>
      <c r="C83" s="116">
        <v>0.01</v>
      </c>
      <c r="D83" s="23">
        <f t="shared" si="1"/>
        <v>28.611709968872731</v>
      </c>
    </row>
    <row r="84" spans="1:7" ht="16.2" thickBot="1" x14ac:dyDescent="0.35">
      <c r="A84" s="15" t="s">
        <v>45</v>
      </c>
      <c r="B84" s="117" t="s">
        <v>47</v>
      </c>
      <c r="C84" s="116">
        <v>0</v>
      </c>
      <c r="D84" s="23">
        <f t="shared" si="1"/>
        <v>0</v>
      </c>
    </row>
    <row r="85" spans="1:7" ht="16.2" thickBot="1" x14ac:dyDescent="0.35">
      <c r="A85" s="167" t="s">
        <v>64</v>
      </c>
      <c r="B85" s="168"/>
      <c r="C85" s="27">
        <f>SUM(C79:C84)</f>
        <v>6.1944444444444448E-2</v>
      </c>
      <c r="D85" s="23">
        <f t="shared" si="1"/>
        <v>177.23364786273942</v>
      </c>
    </row>
    <row r="86" spans="1:7" x14ac:dyDescent="0.3">
      <c r="C86" s="53">
        <f>C24+C38+C70+C85+E38</f>
        <v>0.78050204444444449</v>
      </c>
    </row>
    <row r="88" spans="1:7" x14ac:dyDescent="0.3">
      <c r="A88" s="169" t="s">
        <v>86</v>
      </c>
      <c r="B88" s="169"/>
      <c r="C88" s="169"/>
      <c r="F88" s="71"/>
      <c r="G88" s="71"/>
    </row>
    <row r="89" spans="1:7" ht="16.2" thickBot="1" x14ac:dyDescent="0.35">
      <c r="A89" s="12"/>
      <c r="F89" s="71"/>
      <c r="G89" s="71"/>
    </row>
    <row r="90" spans="1:7" ht="16.2" thickBot="1" x14ac:dyDescent="0.35">
      <c r="A90" s="13" t="s">
        <v>87</v>
      </c>
      <c r="B90" s="138" t="s">
        <v>129</v>
      </c>
      <c r="C90" s="138" t="s">
        <v>37</v>
      </c>
      <c r="F90" s="69">
        <f>C10+C11</f>
        <v>2399.2280000000001</v>
      </c>
      <c r="G90" s="71"/>
    </row>
    <row r="91" spans="1:7" ht="16.2" thickBot="1" x14ac:dyDescent="0.35">
      <c r="A91" s="15" t="s">
        <v>38</v>
      </c>
      <c r="B91" s="16" t="s">
        <v>102</v>
      </c>
      <c r="C91" s="52">
        <f>F93*0.5</f>
        <v>226.83610181818185</v>
      </c>
      <c r="F91" s="69">
        <f>F90/220</f>
        <v>10.905581818181819</v>
      </c>
      <c r="G91" s="71"/>
    </row>
    <row r="92" spans="1:7" ht="16.2" thickBot="1" x14ac:dyDescent="0.35">
      <c r="A92" s="167" t="s">
        <v>5</v>
      </c>
      <c r="B92" s="168"/>
      <c r="C92" s="52">
        <f>C91</f>
        <v>226.83610181818185</v>
      </c>
      <c r="F92" s="69">
        <f>F91*1.6</f>
        <v>17.448930909090912</v>
      </c>
      <c r="G92" s="71"/>
    </row>
    <row r="93" spans="1:7" x14ac:dyDescent="0.3">
      <c r="F93" s="69">
        <f>F92*26</f>
        <v>453.67220363636369</v>
      </c>
      <c r="G93" s="71"/>
    </row>
    <row r="94" spans="1:7" x14ac:dyDescent="0.3">
      <c r="F94" s="71"/>
      <c r="G94" s="71"/>
    </row>
    <row r="95" spans="1:7" x14ac:dyDescent="0.3">
      <c r="A95" s="169" t="s">
        <v>89</v>
      </c>
      <c r="B95" s="169"/>
      <c r="C95" s="169"/>
      <c r="F95" s="71"/>
      <c r="G95" s="71"/>
    </row>
    <row r="96" spans="1:7" ht="16.2" thickBot="1" x14ac:dyDescent="0.35">
      <c r="A96" s="12"/>
      <c r="F96" s="71"/>
    </row>
    <row r="97" spans="1:3" ht="16.2" thickBot="1" x14ac:dyDescent="0.35">
      <c r="A97" s="13">
        <v>4</v>
      </c>
      <c r="B97" s="138" t="s">
        <v>90</v>
      </c>
      <c r="C97" s="138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177.23364786273942</v>
      </c>
    </row>
    <row r="99" spans="1:3" ht="16.2" thickBot="1" x14ac:dyDescent="0.35">
      <c r="A99" s="15" t="s">
        <v>87</v>
      </c>
      <c r="B99" s="16" t="s">
        <v>88</v>
      </c>
      <c r="C99" s="23">
        <f>C92</f>
        <v>226.83610181818185</v>
      </c>
    </row>
    <row r="100" spans="1:3" ht="16.2" thickBot="1" x14ac:dyDescent="0.35">
      <c r="A100" s="167" t="s">
        <v>5</v>
      </c>
      <c r="B100" s="168"/>
      <c r="C100" s="39">
        <f>C98+C99</f>
        <v>404.06974968092129</v>
      </c>
    </row>
    <row r="103" spans="1:3" x14ac:dyDescent="0.3">
      <c r="A103" s="166" t="s">
        <v>91</v>
      </c>
      <c r="B103" s="166"/>
      <c r="C103" s="16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8" t="s">
        <v>37</v>
      </c>
    </row>
    <row r="106" spans="1:3" ht="16.2" thickBot="1" x14ac:dyDescent="0.35">
      <c r="A106" s="15" t="s">
        <v>38</v>
      </c>
      <c r="B106" s="16" t="s">
        <v>92</v>
      </c>
      <c r="C106" s="114">
        <f>'Planlha de Apoio AME S Sáb'!C46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4">
        <f>'Planlha de Apoio AME S Sáb'!D34</f>
        <v>72.938749999999999</v>
      </c>
    </row>
    <row r="108" spans="1:3" ht="16.2" thickBot="1" x14ac:dyDescent="0.35">
      <c r="A108" s="15" t="s">
        <v>41</v>
      </c>
      <c r="B108" s="117" t="s">
        <v>146</v>
      </c>
      <c r="C108" s="114"/>
    </row>
    <row r="109" spans="1:3" ht="16.2" thickBot="1" x14ac:dyDescent="0.35">
      <c r="A109" s="15" t="s">
        <v>42</v>
      </c>
      <c r="B109" s="117" t="s">
        <v>146</v>
      </c>
      <c r="C109" s="114"/>
    </row>
    <row r="110" spans="1:3" ht="16.2" thickBot="1" x14ac:dyDescent="0.35">
      <c r="A110" s="167" t="s">
        <v>64</v>
      </c>
      <c r="B110" s="168"/>
      <c r="C110" s="23">
        <f>SUM(C106:C109)</f>
        <v>176.27208333333334</v>
      </c>
    </row>
    <row r="113" spans="1:4" x14ac:dyDescent="0.3">
      <c r="A113" s="166" t="s">
        <v>94</v>
      </c>
      <c r="B113" s="166"/>
      <c r="C113" s="16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8" t="s">
        <v>57</v>
      </c>
      <c r="D115" s="138" t="s">
        <v>37</v>
      </c>
    </row>
    <row r="116" spans="1:4" ht="16.2" thickBot="1" x14ac:dyDescent="0.35">
      <c r="A116" s="15" t="s">
        <v>38</v>
      </c>
      <c r="B116" s="43" t="s">
        <v>24</v>
      </c>
      <c r="C116" s="113">
        <f>'Posto 12x36 diurno ISS 2%'!C114</f>
        <v>0.1</v>
      </c>
      <c r="D116" s="45">
        <f>C116*C135</f>
        <v>650.73720946144533</v>
      </c>
    </row>
    <row r="117" spans="1:4" ht="16.2" thickBot="1" x14ac:dyDescent="0.35">
      <c r="A117" s="15" t="s">
        <v>40</v>
      </c>
      <c r="B117" s="43" t="s">
        <v>26</v>
      </c>
      <c r="C117" s="113">
        <f>C116</f>
        <v>0.1</v>
      </c>
      <c r="D117" s="45">
        <f>C117*(C135+D116)</f>
        <v>715.81093040758992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287.39808855864732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236.21760703450465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51.180481524142671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157.47840468966976</v>
      </c>
    </row>
    <row r="124" spans="1:4" ht="16.2" thickBot="1" x14ac:dyDescent="0.35">
      <c r="A124" s="170" t="s">
        <v>64</v>
      </c>
      <c r="B124" s="171"/>
      <c r="C124" s="44">
        <f>C116+C117+C119+C122+C123</f>
        <v>0.25650000000000001</v>
      </c>
      <c r="D124" s="45">
        <f>D116+D117+D119+D122+D123</f>
        <v>1811.4246331173524</v>
      </c>
    </row>
    <row r="127" spans="1:4" x14ac:dyDescent="0.3">
      <c r="A127" s="166" t="s">
        <v>95</v>
      </c>
      <c r="B127" s="166"/>
      <c r="C127" s="166"/>
    </row>
    <row r="128" spans="1:4" ht="16.2" thickBot="1" x14ac:dyDescent="0.35"/>
    <row r="129" spans="1:3" ht="16.2" thickBot="1" x14ac:dyDescent="0.35">
      <c r="A129" s="13"/>
      <c r="B129" s="138" t="s">
        <v>96</v>
      </c>
      <c r="C129" s="138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2861.1709968872728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2862.5009638749639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203.3583008379623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404.06974968092129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7" t="s">
        <v>97</v>
      </c>
      <c r="B135" s="168"/>
      <c r="C135" s="42">
        <f>SUM(C130:C134)</f>
        <v>6507.3720946144531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1811.4246331173524</v>
      </c>
    </row>
    <row r="137" spans="1:3" x14ac:dyDescent="0.3">
      <c r="A137" s="164" t="s">
        <v>99</v>
      </c>
      <c r="B137" s="165"/>
      <c r="C137" s="49">
        <f>C135+C136</f>
        <v>8318.7967277318057</v>
      </c>
    </row>
    <row r="138" spans="1:3" x14ac:dyDescent="0.3">
      <c r="A138" s="161" t="s">
        <v>118</v>
      </c>
      <c r="B138" s="162"/>
      <c r="C138" s="51">
        <v>1</v>
      </c>
    </row>
    <row r="139" spans="1:3" ht="16.2" thickBot="1" x14ac:dyDescent="0.35">
      <c r="A139" s="163" t="s">
        <v>119</v>
      </c>
      <c r="B139" s="163"/>
      <c r="C139" s="50">
        <f>C137*C138</f>
        <v>8318.7967277318057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D6" sqref="D6"/>
    </sheetView>
  </sheetViews>
  <sheetFormatPr defaultColWidth="9.109375" defaultRowHeight="14.4" x14ac:dyDescent="0.3"/>
  <cols>
    <col min="1" max="1" width="23" style="79" bestFit="1" customWidth="1"/>
    <col min="2" max="2" width="23.109375" style="79" customWidth="1"/>
    <col min="3" max="3" width="30.6640625" style="79" customWidth="1"/>
    <col min="4" max="4" width="27.44140625" style="79" customWidth="1"/>
    <col min="5" max="5" width="13.88671875" style="79" customWidth="1"/>
    <col min="6" max="16384" width="9.109375" style="79"/>
  </cols>
  <sheetData>
    <row r="2" spans="1:5" ht="15" thickBot="1" x14ac:dyDescent="0.35"/>
    <row r="3" spans="1:5" ht="16.2" thickBot="1" x14ac:dyDescent="0.35">
      <c r="A3" s="190" t="s">
        <v>13</v>
      </c>
      <c r="B3" s="191"/>
      <c r="C3" s="191"/>
      <c r="D3" s="191"/>
      <c r="E3" s="192"/>
    </row>
    <row r="4" spans="1:5" ht="16.2" thickBot="1" x14ac:dyDescent="0.35">
      <c r="A4" s="190" t="s">
        <v>153</v>
      </c>
      <c r="B4" s="191"/>
      <c r="C4" s="191"/>
      <c r="D4" s="191"/>
      <c r="E4" s="192"/>
    </row>
    <row r="5" spans="1:5" ht="31.8" thickBot="1" x14ac:dyDescent="0.35">
      <c r="A5" s="80" t="s">
        <v>103</v>
      </c>
      <c r="B5" s="81" t="s">
        <v>9</v>
      </c>
      <c r="C5" s="81" t="s">
        <v>10</v>
      </c>
      <c r="D5" s="82" t="s">
        <v>12</v>
      </c>
      <c r="E5" s="83" t="s">
        <v>11</v>
      </c>
    </row>
    <row r="6" spans="1:5" ht="15.6" x14ac:dyDescent="0.3">
      <c r="A6" s="3"/>
      <c r="B6" s="119">
        <v>5</v>
      </c>
      <c r="C6" s="1">
        <v>2</v>
      </c>
      <c r="D6" s="48">
        <v>26</v>
      </c>
      <c r="E6" s="84">
        <f t="shared" ref="E6" si="0">B6*C6*D6</f>
        <v>260</v>
      </c>
    </row>
    <row r="7" spans="1:5" ht="15" thickBot="1" x14ac:dyDescent="0.35">
      <c r="A7" s="85"/>
      <c r="B7" s="86"/>
      <c r="C7" s="86"/>
      <c r="D7" s="86"/>
      <c r="E7" s="87"/>
    </row>
    <row r="8" spans="1:5" ht="16.2" thickBot="1" x14ac:dyDescent="0.35">
      <c r="A8" s="190" t="s">
        <v>17</v>
      </c>
      <c r="B8" s="191"/>
      <c r="C8" s="191"/>
      <c r="D8" s="191"/>
      <c r="E8" s="192"/>
    </row>
    <row r="9" spans="1:5" ht="16.2" thickBot="1" x14ac:dyDescent="0.35">
      <c r="A9" s="80" t="s">
        <v>2</v>
      </c>
      <c r="B9" s="81" t="s">
        <v>0</v>
      </c>
      <c r="C9" s="81" t="s">
        <v>14</v>
      </c>
      <c r="D9" s="81" t="s">
        <v>1</v>
      </c>
      <c r="E9" s="83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4">
        <f t="shared" ref="E10" si="1">B10*C10*D10</f>
        <v>110.7336</v>
      </c>
    </row>
    <row r="11" spans="1:5" ht="16.2" thickBot="1" x14ac:dyDescent="0.35">
      <c r="A11" s="85"/>
      <c r="B11" s="86"/>
      <c r="C11" s="4"/>
      <c r="D11" s="4"/>
      <c r="E11" s="84"/>
    </row>
    <row r="12" spans="1:5" ht="16.2" thickBot="1" x14ac:dyDescent="0.35">
      <c r="A12" s="193" t="s">
        <v>157</v>
      </c>
      <c r="B12" s="194"/>
      <c r="C12" s="194"/>
      <c r="D12" s="195"/>
      <c r="E12" s="87"/>
    </row>
    <row r="13" spans="1:5" ht="16.2" thickBot="1" x14ac:dyDescent="0.35">
      <c r="A13" s="80" t="s">
        <v>2</v>
      </c>
      <c r="B13" s="81" t="s">
        <v>11</v>
      </c>
      <c r="C13" s="81" t="s">
        <v>16</v>
      </c>
      <c r="D13" s="83" t="s">
        <v>18</v>
      </c>
      <c r="E13" s="87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8">
        <f>B14-C14</f>
        <v>149.2664</v>
      </c>
      <c r="E14" s="89"/>
    </row>
    <row r="15" spans="1:5" ht="20.25" customHeight="1" thickBot="1" x14ac:dyDescent="0.35"/>
    <row r="16" spans="1:5" ht="16.2" thickBot="1" x14ac:dyDescent="0.35">
      <c r="A16" s="193" t="s">
        <v>19</v>
      </c>
      <c r="B16" s="194"/>
      <c r="C16" s="194"/>
      <c r="D16" s="195"/>
    </row>
    <row r="17" spans="1:5" ht="16.2" thickBot="1" x14ac:dyDescent="0.35">
      <c r="A17" s="193" t="str">
        <f>A4</f>
        <v>Posto Seg Sab</v>
      </c>
      <c r="B17" s="194"/>
      <c r="C17" s="194"/>
      <c r="D17" s="195"/>
    </row>
    <row r="18" spans="1:5" ht="16.2" thickBot="1" x14ac:dyDescent="0.35">
      <c r="A18" s="91" t="s">
        <v>2</v>
      </c>
      <c r="B18" s="92" t="s">
        <v>20</v>
      </c>
      <c r="C18" s="93" t="s">
        <v>12</v>
      </c>
      <c r="D18" s="94" t="s">
        <v>3</v>
      </c>
    </row>
    <row r="19" spans="1:5" ht="16.2" thickBot="1" x14ac:dyDescent="0.35">
      <c r="A19" s="3"/>
      <c r="B19" s="5">
        <v>32.11</v>
      </c>
      <c r="C19" s="48">
        <v>26</v>
      </c>
      <c r="D19" s="84">
        <f>(B19*C19)</f>
        <v>834.86</v>
      </c>
    </row>
    <row r="20" spans="1:5" ht="16.2" thickBot="1" x14ac:dyDescent="0.35">
      <c r="A20" s="196" t="s">
        <v>117</v>
      </c>
      <c r="B20" s="198"/>
      <c r="C20" s="76">
        <v>0.18</v>
      </c>
      <c r="D20" s="96">
        <f>((B19*C19)*C20)</f>
        <v>150.2748</v>
      </c>
    </row>
    <row r="21" spans="1:5" ht="16.2" thickBot="1" x14ac:dyDescent="0.35">
      <c r="A21" s="203" t="s">
        <v>155</v>
      </c>
      <c r="B21" s="204"/>
      <c r="C21" s="204"/>
      <c r="D21" s="110">
        <f>D19-D20</f>
        <v>684.58519999999999</v>
      </c>
    </row>
    <row r="22" spans="1:5" ht="16.5" customHeight="1" x14ac:dyDescent="0.3">
      <c r="A22" s="72"/>
      <c r="B22" s="111"/>
      <c r="C22" s="73"/>
      <c r="D22" s="112"/>
    </row>
    <row r="23" spans="1:5" ht="16.2" thickBot="1" x14ac:dyDescent="0.35">
      <c r="A23" s="199" t="s">
        <v>128</v>
      </c>
      <c r="B23" s="200"/>
      <c r="C23" s="200"/>
      <c r="D23" s="201"/>
    </row>
    <row r="24" spans="1:5" ht="16.2" thickBot="1" x14ac:dyDescent="0.35">
      <c r="A24" s="91" t="s">
        <v>2</v>
      </c>
      <c r="B24" s="92" t="s">
        <v>113</v>
      </c>
      <c r="C24" s="93" t="s">
        <v>115</v>
      </c>
      <c r="D24" s="94" t="s">
        <v>3</v>
      </c>
      <c r="E24" s="95"/>
    </row>
    <row r="25" spans="1:5" ht="15.6" x14ac:dyDescent="0.3">
      <c r="A25" s="3"/>
      <c r="B25" s="5">
        <v>169.57</v>
      </c>
      <c r="C25" s="48">
        <v>0.05</v>
      </c>
      <c r="D25" s="84">
        <f>B25-(B25*C25)</f>
        <v>161.0915</v>
      </c>
    </row>
    <row r="26" spans="1:5" ht="15.6" x14ac:dyDescent="0.3">
      <c r="A26" s="202" t="s">
        <v>120</v>
      </c>
      <c r="B26" s="202"/>
      <c r="C26" s="202"/>
      <c r="D26" s="202"/>
    </row>
    <row r="27" spans="1:5" ht="15.6" x14ac:dyDescent="0.3">
      <c r="A27" s="202" t="s">
        <v>126</v>
      </c>
      <c r="B27" s="202"/>
      <c r="C27" s="202"/>
      <c r="D27" s="202"/>
    </row>
    <row r="28" spans="1:5" ht="15.6" x14ac:dyDescent="0.3">
      <c r="A28" s="99" t="s">
        <v>2</v>
      </c>
      <c r="B28" s="99" t="s">
        <v>3</v>
      </c>
      <c r="C28" s="135" t="s">
        <v>113</v>
      </c>
      <c r="D28" s="99" t="s">
        <v>149</v>
      </c>
    </row>
    <row r="29" spans="1:5" x14ac:dyDescent="0.3">
      <c r="A29" s="100" t="s">
        <v>121</v>
      </c>
      <c r="B29" s="120">
        <v>120</v>
      </c>
      <c r="C29" s="100">
        <f>B29/12</f>
        <v>10</v>
      </c>
      <c r="D29" s="100">
        <f>C29/2</f>
        <v>5</v>
      </c>
    </row>
    <row r="30" spans="1:5" x14ac:dyDescent="0.3">
      <c r="A30" s="100" t="s">
        <v>122</v>
      </c>
      <c r="B30" s="120">
        <v>34.64</v>
      </c>
      <c r="C30" s="100">
        <f t="shared" ref="C30:C33" si="2">B30/12</f>
        <v>2.8866666666666667</v>
      </c>
      <c r="D30" s="100">
        <f t="shared" ref="D30:D33" si="3">C30/2</f>
        <v>1.4433333333333334</v>
      </c>
    </row>
    <row r="31" spans="1:5" x14ac:dyDescent="0.3">
      <c r="A31" s="100" t="s">
        <v>123</v>
      </c>
      <c r="B31" s="120">
        <v>15.89</v>
      </c>
      <c r="C31" s="100">
        <f t="shared" si="2"/>
        <v>1.3241666666666667</v>
      </c>
      <c r="D31" s="100">
        <f t="shared" si="3"/>
        <v>0.66208333333333336</v>
      </c>
    </row>
    <row r="32" spans="1:5" x14ac:dyDescent="0.3">
      <c r="A32" s="100" t="s">
        <v>124</v>
      </c>
      <c r="B32" s="120">
        <v>80</v>
      </c>
      <c r="C32" s="100">
        <f t="shared" si="2"/>
        <v>6.666666666666667</v>
      </c>
      <c r="D32" s="100">
        <f t="shared" si="3"/>
        <v>3.3333333333333335</v>
      </c>
    </row>
    <row r="33" spans="1:4" x14ac:dyDescent="0.3">
      <c r="A33" s="100" t="s">
        <v>148</v>
      </c>
      <c r="B33" s="120">
        <v>1500</v>
      </c>
      <c r="C33" s="100">
        <f t="shared" si="2"/>
        <v>125</v>
      </c>
      <c r="D33" s="100">
        <f t="shared" si="3"/>
        <v>62.5</v>
      </c>
    </row>
    <row r="34" spans="1:4" x14ac:dyDescent="0.3">
      <c r="A34" s="181" t="s">
        <v>5</v>
      </c>
      <c r="B34" s="182"/>
      <c r="C34" s="183"/>
      <c r="D34" s="100">
        <f>SUM(D29:D33)</f>
        <v>72.938749999999999</v>
      </c>
    </row>
    <row r="35" spans="1:4" ht="16.2" thickBot="1" x14ac:dyDescent="0.35">
      <c r="A35" s="184" t="s">
        <v>150</v>
      </c>
      <c r="B35" s="185"/>
      <c r="C35" s="185"/>
      <c r="D35" s="186"/>
    </row>
    <row r="36" spans="1:4" ht="16.2" thickBot="1" x14ac:dyDescent="0.35">
      <c r="A36" s="101" t="s">
        <v>27</v>
      </c>
      <c r="B36" s="102" t="s">
        <v>28</v>
      </c>
      <c r="C36" s="102" t="s">
        <v>29</v>
      </c>
      <c r="D36" s="103" t="s">
        <v>3</v>
      </c>
    </row>
    <row r="37" spans="1:4" ht="16.2" thickBot="1" x14ac:dyDescent="0.35">
      <c r="A37" s="6" t="s">
        <v>30</v>
      </c>
      <c r="B37" s="7">
        <v>4</v>
      </c>
      <c r="C37" s="121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21">
        <v>58</v>
      </c>
      <c r="D38" s="68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1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1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1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1">
        <v>40</v>
      </c>
      <c r="D42" s="68">
        <f t="shared" si="4"/>
        <v>80</v>
      </c>
    </row>
    <row r="43" spans="1:4" ht="16.2" thickBot="1" x14ac:dyDescent="0.35">
      <c r="A43" s="187" t="s">
        <v>32</v>
      </c>
      <c r="B43" s="188"/>
      <c r="C43" s="189"/>
      <c r="D43" s="104"/>
    </row>
    <row r="44" spans="1:4" ht="16.2" thickBot="1" x14ac:dyDescent="0.35">
      <c r="A44" s="187" t="s">
        <v>33</v>
      </c>
      <c r="B44" s="188"/>
      <c r="C44" s="189"/>
      <c r="D44" s="105"/>
    </row>
    <row r="45" spans="1:4" ht="16.2" thickBot="1" x14ac:dyDescent="0.35">
      <c r="A45" s="106" t="s">
        <v>2</v>
      </c>
      <c r="B45" s="107" t="s">
        <v>21</v>
      </c>
      <c r="C45" s="108" t="s">
        <v>34</v>
      </c>
      <c r="D45" s="105"/>
    </row>
    <row r="46" spans="1:4" ht="15.6" x14ac:dyDescent="0.3">
      <c r="A46" s="3"/>
      <c r="B46" s="11">
        <f>SUM(D37:D42)</f>
        <v>1240</v>
      </c>
      <c r="C46" s="109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workbookViewId="0">
      <selection activeCell="A22" sqref="A22:B2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4" t="s">
        <v>100</v>
      </c>
      <c r="B1" s="174"/>
      <c r="C1" s="174"/>
      <c r="D1" s="174"/>
    </row>
    <row r="2" spans="1:5" ht="22.8" x14ac:dyDescent="0.4">
      <c r="A2" s="174" t="s">
        <v>101</v>
      </c>
      <c r="B2" s="174"/>
      <c r="C2" s="174"/>
      <c r="D2" s="174"/>
    </row>
    <row r="3" spans="1:5" ht="27.75" customHeight="1" x14ac:dyDescent="0.3">
      <c r="A3" s="178"/>
      <c r="B3" s="178"/>
      <c r="C3" s="178"/>
      <c r="D3" s="178"/>
    </row>
    <row r="4" spans="1:5" x14ac:dyDescent="0.3">
      <c r="A4" s="32" t="s">
        <v>109</v>
      </c>
      <c r="B4" s="173" t="s">
        <v>163</v>
      </c>
      <c r="C4" s="173"/>
    </row>
    <row r="5" spans="1:5" x14ac:dyDescent="0.3">
      <c r="A5" s="32" t="s">
        <v>110</v>
      </c>
      <c r="B5" s="173" t="s">
        <v>143</v>
      </c>
      <c r="C5" s="173"/>
      <c r="E5" s="53"/>
    </row>
    <row r="6" spans="1:5" x14ac:dyDescent="0.3">
      <c r="A6" s="32"/>
      <c r="B6" s="173"/>
      <c r="C6" s="173"/>
    </row>
    <row r="7" spans="1:5" x14ac:dyDescent="0.3">
      <c r="A7" s="177" t="s">
        <v>35</v>
      </c>
      <c r="B7" s="177"/>
      <c r="C7" s="177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5" t="s">
        <v>5</v>
      </c>
      <c r="B12" s="176"/>
      <c r="C12" s="39">
        <f>SUM(C10:C11)</f>
        <v>2399.2280000000001</v>
      </c>
    </row>
    <row r="15" spans="1:5" x14ac:dyDescent="0.3">
      <c r="A15" s="166" t="s">
        <v>48</v>
      </c>
      <c r="B15" s="166"/>
      <c r="C15" s="166"/>
    </row>
    <row r="16" spans="1:5" x14ac:dyDescent="0.3">
      <c r="A16" s="12"/>
    </row>
    <row r="17" spans="1:4" x14ac:dyDescent="0.3">
      <c r="A17" s="169" t="s">
        <v>49</v>
      </c>
      <c r="B17" s="169"/>
      <c r="C17" s="169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7" t="s">
        <v>5</v>
      </c>
      <c r="B22" s="168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2" t="s">
        <v>54</v>
      </c>
      <c r="B25" s="172"/>
      <c r="C25" s="172"/>
      <c r="D25" s="172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3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7" t="s">
        <v>64</v>
      </c>
      <c r="B36" s="168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9" t="s">
        <v>65</v>
      </c>
      <c r="B39" s="169"/>
      <c r="C39" s="169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4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5" t="s">
        <v>145</v>
      </c>
      <c r="C46" s="114"/>
    </row>
    <row r="47" spans="1:5" ht="16.2" thickBot="1" x14ac:dyDescent="0.35">
      <c r="A47" s="175" t="s">
        <v>5</v>
      </c>
      <c r="B47" s="176"/>
      <c r="C47" s="23">
        <f>SUM(C42:C46)</f>
        <v>618.3035440000001</v>
      </c>
    </row>
    <row r="50" spans="1:4" x14ac:dyDescent="0.3">
      <c r="A50" s="169" t="s">
        <v>69</v>
      </c>
      <c r="B50" s="169"/>
      <c r="C50" s="169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7" t="s">
        <v>5</v>
      </c>
      <c r="B56" s="168"/>
      <c r="C56" s="23">
        <f>SUM(C53:C55)</f>
        <v>2171.7614475872006</v>
      </c>
    </row>
    <row r="57" spans="1:4" x14ac:dyDescent="0.3">
      <c r="A57" s="2"/>
    </row>
    <row r="59" spans="1:4" x14ac:dyDescent="0.3">
      <c r="A59" s="166" t="s">
        <v>71</v>
      </c>
      <c r="B59" s="166"/>
      <c r="C59" s="166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7" t="s">
        <v>5</v>
      </c>
      <c r="B68" s="168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6" t="s">
        <v>79</v>
      </c>
      <c r="B71" s="166"/>
      <c r="C71" s="166"/>
    </row>
    <row r="74" spans="1:4" x14ac:dyDescent="0.3">
      <c r="A74" s="169" t="s">
        <v>80</v>
      </c>
      <c r="B74" s="169"/>
      <c r="C74" s="169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6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6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6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6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7" t="s">
        <v>47</v>
      </c>
      <c r="C82" s="116">
        <v>0</v>
      </c>
      <c r="D82" s="23">
        <f t="shared" si="1"/>
        <v>0</v>
      </c>
    </row>
    <row r="83" spans="1:6" ht="16.2" thickBot="1" x14ac:dyDescent="0.35">
      <c r="A83" s="167" t="s">
        <v>64</v>
      </c>
      <c r="B83" s="168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9" t="s">
        <v>86</v>
      </c>
      <c r="B86" s="169"/>
      <c r="C86" s="169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7" t="s">
        <v>5</v>
      </c>
      <c r="B90" s="168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9" t="s">
        <v>89</v>
      </c>
      <c r="B93" s="169"/>
      <c r="C93" s="169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7" t="s">
        <v>5</v>
      </c>
      <c r="B98" s="168"/>
      <c r="C98" s="39">
        <f>C96+C97</f>
        <v>281.4052097737374</v>
      </c>
    </row>
    <row r="101" spans="1:3" x14ac:dyDescent="0.3">
      <c r="A101" s="166" t="s">
        <v>91</v>
      </c>
      <c r="B101" s="166"/>
      <c r="C101" s="16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4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4">
        <f>'Planilha de Apoio - P 12 x 36'!D34</f>
        <v>72.938749999999999</v>
      </c>
    </row>
    <row r="106" spans="1:3" ht="16.2" thickBot="1" x14ac:dyDescent="0.35">
      <c r="A106" s="15" t="s">
        <v>41</v>
      </c>
      <c r="B106" s="117" t="s">
        <v>146</v>
      </c>
      <c r="C106" s="114"/>
    </row>
    <row r="107" spans="1:3" ht="16.2" thickBot="1" x14ac:dyDescent="0.35">
      <c r="A107" s="15" t="s">
        <v>42</v>
      </c>
      <c r="B107" s="117" t="s">
        <v>146</v>
      </c>
      <c r="C107" s="114"/>
    </row>
    <row r="108" spans="1:3" ht="16.2" thickBot="1" x14ac:dyDescent="0.35">
      <c r="A108" s="167" t="s">
        <v>64</v>
      </c>
      <c r="B108" s="168"/>
      <c r="C108" s="23">
        <f>SUM(C104:C107)</f>
        <v>176.27208333333334</v>
      </c>
    </row>
    <row r="111" spans="1:3" x14ac:dyDescent="0.3">
      <c r="A111" s="166" t="s">
        <v>94</v>
      </c>
      <c r="B111" s="166"/>
      <c r="C111" s="16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3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3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70" t="s">
        <v>64</v>
      </c>
      <c r="B122" s="171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6" t="s">
        <v>95</v>
      </c>
      <c r="B125" s="166"/>
      <c r="C125" s="166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7" t="s">
        <v>97</v>
      </c>
      <c r="B133" s="168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64" t="s">
        <v>99</v>
      </c>
      <c r="B135" s="165"/>
      <c r="C135" s="49">
        <f>C133+C134</f>
        <v>6646.4655293257401</v>
      </c>
    </row>
    <row r="136" spans="1:3" ht="16.5" customHeight="1" x14ac:dyDescent="0.3">
      <c r="A136" s="161" t="s">
        <v>118</v>
      </c>
      <c r="B136" s="162"/>
      <c r="C136" s="51">
        <v>2</v>
      </c>
    </row>
    <row r="137" spans="1:3" ht="16.2" thickBot="1" x14ac:dyDescent="0.35">
      <c r="A137" s="163" t="s">
        <v>119</v>
      </c>
      <c r="B137" s="163"/>
      <c r="C137" s="50">
        <f>C135*C136</f>
        <v>13292.93105865148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118" workbookViewId="0">
      <selection activeCell="B141" sqref="B141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4" t="s">
        <v>100</v>
      </c>
      <c r="B1" s="174"/>
      <c r="C1" s="174"/>
      <c r="D1" s="174"/>
    </row>
    <row r="2" spans="1:5" ht="22.8" x14ac:dyDescent="0.4">
      <c r="A2" s="174" t="s">
        <v>101</v>
      </c>
      <c r="B2" s="174"/>
      <c r="C2" s="174"/>
      <c r="D2" s="174"/>
    </row>
    <row r="3" spans="1:5" ht="27.75" customHeight="1" x14ac:dyDescent="0.3">
      <c r="A3" s="178"/>
      <c r="B3" s="178"/>
      <c r="C3" s="178"/>
      <c r="D3" s="178"/>
    </row>
    <row r="4" spans="1:5" x14ac:dyDescent="0.3">
      <c r="A4" s="32" t="s">
        <v>109</v>
      </c>
      <c r="B4" s="179" t="s">
        <v>163</v>
      </c>
      <c r="C4" s="180"/>
    </row>
    <row r="5" spans="1:5" x14ac:dyDescent="0.3">
      <c r="A5" s="32" t="s">
        <v>110</v>
      </c>
      <c r="B5" s="179" t="s">
        <v>151</v>
      </c>
      <c r="C5" s="180"/>
      <c r="E5" s="53"/>
    </row>
    <row r="6" spans="1:5" x14ac:dyDescent="0.3">
      <c r="A6" s="32"/>
      <c r="B6" s="179"/>
      <c r="C6" s="180"/>
    </row>
    <row r="7" spans="1:5" x14ac:dyDescent="0.3">
      <c r="A7" s="177" t="s">
        <v>35</v>
      </c>
      <c r="B7" s="177"/>
      <c r="C7" s="177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75" t="s">
        <v>5</v>
      </c>
      <c r="B14" s="176"/>
      <c r="C14" s="39">
        <f>SUM(C10:C13)</f>
        <v>2830.7836837090913</v>
      </c>
    </row>
    <row r="17" spans="1:4" x14ac:dyDescent="0.3">
      <c r="A17" s="166" t="s">
        <v>48</v>
      </c>
      <c r="B17" s="166"/>
      <c r="C17" s="166"/>
    </row>
    <row r="18" spans="1:4" x14ac:dyDescent="0.3">
      <c r="A18" s="12"/>
    </row>
    <row r="19" spans="1:4" x14ac:dyDescent="0.3">
      <c r="A19" s="169" t="s">
        <v>49</v>
      </c>
      <c r="B19" s="169"/>
      <c r="C19" s="169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7" t="s">
        <v>5</v>
      </c>
      <c r="B24" s="168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2" t="s">
        <v>54</v>
      </c>
      <c r="B27" s="172"/>
      <c r="C27" s="172"/>
      <c r="D27" s="172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8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7" t="s">
        <v>64</v>
      </c>
      <c r="B38" s="168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9" t="s">
        <v>65</v>
      </c>
      <c r="B41" s="169"/>
      <c r="C41" s="169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4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5" t="s">
        <v>145</v>
      </c>
      <c r="C48" s="114"/>
    </row>
    <row r="49" spans="1:4" ht="16.2" thickBot="1" x14ac:dyDescent="0.35">
      <c r="A49" s="175" t="s">
        <v>5</v>
      </c>
      <c r="B49" s="176"/>
      <c r="C49" s="23">
        <f>SUM(C44:C48)</f>
        <v>618.3035440000001</v>
      </c>
    </row>
    <row r="52" spans="1:4" x14ac:dyDescent="0.3">
      <c r="A52" s="169" t="s">
        <v>69</v>
      </c>
      <c r="B52" s="169"/>
      <c r="C52" s="169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7" t="s">
        <v>5</v>
      </c>
      <c r="B58" s="168"/>
      <c r="C58" s="23">
        <f>SUM(C55:C57)</f>
        <v>2451.1861574088034</v>
      </c>
    </row>
    <row r="59" spans="1:4" x14ac:dyDescent="0.3">
      <c r="A59" s="2"/>
    </row>
    <row r="61" spans="1:4" x14ac:dyDescent="0.3">
      <c r="A61" s="166" t="s">
        <v>71</v>
      </c>
      <c r="B61" s="166"/>
      <c r="C61" s="166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7" t="s">
        <v>5</v>
      </c>
      <c r="B70" s="168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6" t="s">
        <v>79</v>
      </c>
      <c r="B73" s="166"/>
      <c r="C73" s="166"/>
    </row>
    <row r="76" spans="1:4" x14ac:dyDescent="0.3">
      <c r="A76" s="169" t="s">
        <v>80</v>
      </c>
      <c r="B76" s="169"/>
      <c r="C76" s="169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8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8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8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8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7" t="s">
        <v>47</v>
      </c>
      <c r="C84" s="118">
        <f>'Posto 12x36 diurno ISS 2%'!C82</f>
        <v>0</v>
      </c>
      <c r="D84" s="23">
        <f t="shared" si="2"/>
        <v>0</v>
      </c>
    </row>
    <row r="85" spans="1:5" ht="16.2" thickBot="1" x14ac:dyDescent="0.35">
      <c r="A85" s="167" t="s">
        <v>64</v>
      </c>
      <c r="B85" s="168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9" t="s">
        <v>86</v>
      </c>
      <c r="B88" s="169"/>
      <c r="C88" s="169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7" t="s">
        <v>5</v>
      </c>
      <c r="B92" s="168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9" t="s">
        <v>89</v>
      </c>
      <c r="B95" s="169"/>
      <c r="C95" s="169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7" t="s">
        <v>5</v>
      </c>
      <c r="B100" s="168"/>
      <c r="C100" s="39">
        <f>C98+C99</f>
        <v>308.13768684793945</v>
      </c>
    </row>
    <row r="103" spans="1:3" x14ac:dyDescent="0.3">
      <c r="A103" s="166" t="s">
        <v>91</v>
      </c>
      <c r="B103" s="166"/>
      <c r="C103" s="16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4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4">
        <f>'Planilha de Apoio - P 12 x 36'!D34</f>
        <v>72.938749999999999</v>
      </c>
    </row>
    <row r="108" spans="1:3" ht="16.2" thickBot="1" x14ac:dyDescent="0.35">
      <c r="A108" s="15" t="s">
        <v>41</v>
      </c>
      <c r="B108" s="117" t="s">
        <v>146</v>
      </c>
      <c r="C108" s="114"/>
    </row>
    <row r="109" spans="1:3" ht="16.2" thickBot="1" x14ac:dyDescent="0.35">
      <c r="A109" s="15" t="s">
        <v>42</v>
      </c>
      <c r="B109" s="117" t="s">
        <v>146</v>
      </c>
      <c r="C109" s="114"/>
    </row>
    <row r="110" spans="1:3" ht="16.2" thickBot="1" x14ac:dyDescent="0.35">
      <c r="A110" s="167" t="s">
        <v>64</v>
      </c>
      <c r="B110" s="168"/>
      <c r="C110" s="23">
        <f>SUM(C106:C109)</f>
        <v>176.27208333333334</v>
      </c>
    </row>
    <row r="113" spans="1:4" x14ac:dyDescent="0.3">
      <c r="A113" s="166" t="s">
        <v>94</v>
      </c>
      <c r="B113" s="166"/>
      <c r="C113" s="16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3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3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70" t="s">
        <v>64</v>
      </c>
      <c r="B124" s="171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66" t="s">
        <v>95</v>
      </c>
      <c r="B127" s="166"/>
      <c r="C127" s="166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7" t="s">
        <v>97</v>
      </c>
      <c r="B135" s="168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64" t="s">
        <v>99</v>
      </c>
      <c r="B137" s="165"/>
      <c r="C137" s="49">
        <f>C135+C136</f>
        <v>7628.7430133137614</v>
      </c>
    </row>
    <row r="138" spans="1:3" ht="16.5" customHeight="1" x14ac:dyDescent="0.3">
      <c r="A138" s="161" t="s">
        <v>118</v>
      </c>
      <c r="B138" s="162"/>
      <c r="C138" s="51">
        <v>2</v>
      </c>
    </row>
    <row r="139" spans="1:3" ht="16.2" thickBot="1" x14ac:dyDescent="0.35">
      <c r="A139" s="163" t="s">
        <v>119</v>
      </c>
      <c r="B139" s="163"/>
      <c r="C139" s="50">
        <f>C137*C138</f>
        <v>15257.486026627523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15" workbookViewId="0">
      <selection activeCell="C126" sqref="C12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4" t="s">
        <v>100</v>
      </c>
      <c r="B1" s="174"/>
      <c r="C1" s="174"/>
      <c r="D1" s="174"/>
    </row>
    <row r="2" spans="1:5" ht="22.8" x14ac:dyDescent="0.4">
      <c r="A2" s="174" t="s">
        <v>101</v>
      </c>
      <c r="B2" s="174"/>
      <c r="C2" s="174"/>
      <c r="D2" s="174"/>
    </row>
    <row r="3" spans="1:5" x14ac:dyDescent="0.3">
      <c r="A3" s="178"/>
      <c r="B3" s="178"/>
      <c r="C3" s="178"/>
      <c r="D3" s="178"/>
    </row>
    <row r="4" spans="1:5" x14ac:dyDescent="0.3">
      <c r="A4" s="32" t="s">
        <v>109</v>
      </c>
      <c r="B4" s="173" t="s">
        <v>163</v>
      </c>
      <c r="C4" s="173"/>
    </row>
    <row r="5" spans="1:5" x14ac:dyDescent="0.3">
      <c r="A5" s="32" t="s">
        <v>110</v>
      </c>
      <c r="B5" s="173" t="s">
        <v>143</v>
      </c>
      <c r="C5" s="173"/>
      <c r="E5" s="53"/>
    </row>
    <row r="6" spans="1:5" x14ac:dyDescent="0.3">
      <c r="A6" s="32"/>
      <c r="B6" s="173"/>
      <c r="C6" s="173"/>
    </row>
    <row r="7" spans="1:5" x14ac:dyDescent="0.3">
      <c r="A7" s="177" t="s">
        <v>35</v>
      </c>
      <c r="B7" s="177"/>
      <c r="C7" s="177"/>
    </row>
    <row r="8" spans="1:5" ht="16.2" thickBot="1" x14ac:dyDescent="0.35"/>
    <row r="9" spans="1:5" ht="16.2" thickBot="1" x14ac:dyDescent="0.35">
      <c r="A9" s="13">
        <v>1</v>
      </c>
      <c r="B9" s="129" t="s">
        <v>36</v>
      </c>
      <c r="C9" s="129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5" t="s">
        <v>5</v>
      </c>
      <c r="B12" s="176"/>
      <c r="C12" s="39">
        <f>SUM(C10:C11)</f>
        <v>2399.2280000000001</v>
      </c>
    </row>
    <row r="15" spans="1:5" x14ac:dyDescent="0.3">
      <c r="A15" s="166" t="s">
        <v>48</v>
      </c>
      <c r="B15" s="166"/>
      <c r="C15" s="166"/>
    </row>
    <row r="16" spans="1:5" x14ac:dyDescent="0.3">
      <c r="A16" s="12"/>
    </row>
    <row r="17" spans="1:4" x14ac:dyDescent="0.3">
      <c r="A17" s="169" t="s">
        <v>49</v>
      </c>
      <c r="B17" s="169"/>
      <c r="C17" s="169"/>
    </row>
    <row r="18" spans="1:4" ht="16.2" thickBot="1" x14ac:dyDescent="0.35"/>
    <row r="19" spans="1:4" ht="16.2" thickBot="1" x14ac:dyDescent="0.35">
      <c r="A19" s="13" t="s">
        <v>50</v>
      </c>
      <c r="B19" s="129" t="s">
        <v>51</v>
      </c>
      <c r="C19" s="129" t="s">
        <v>57</v>
      </c>
      <c r="D19" s="129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7" t="s">
        <v>5</v>
      </c>
      <c r="B22" s="168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2" t="s">
        <v>54</v>
      </c>
      <c r="B25" s="172"/>
      <c r="C25" s="172"/>
      <c r="D25" s="172"/>
    </row>
    <row r="26" spans="1:4" ht="16.2" thickBot="1" x14ac:dyDescent="0.35"/>
    <row r="27" spans="1:4" ht="16.2" thickBot="1" x14ac:dyDescent="0.35">
      <c r="A27" s="13" t="s">
        <v>55</v>
      </c>
      <c r="B27" s="129" t="s">
        <v>56</v>
      </c>
      <c r="C27" s="129" t="s">
        <v>57</v>
      </c>
      <c r="D27" s="129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3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7" t="s">
        <v>64</v>
      </c>
      <c r="B36" s="168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9" t="s">
        <v>65</v>
      </c>
      <c r="B39" s="169"/>
      <c r="C39" s="169"/>
    </row>
    <row r="40" spans="1:5" ht="16.2" thickBot="1" x14ac:dyDescent="0.35"/>
    <row r="41" spans="1:5" ht="16.2" thickBot="1" x14ac:dyDescent="0.35">
      <c r="A41" s="13" t="s">
        <v>66</v>
      </c>
      <c r="B41" s="129" t="s">
        <v>67</v>
      </c>
      <c r="C41" s="129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4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5" t="s">
        <v>145</v>
      </c>
      <c r="C46" s="114"/>
    </row>
    <row r="47" spans="1:5" ht="16.2" thickBot="1" x14ac:dyDescent="0.35">
      <c r="A47" s="175" t="s">
        <v>5</v>
      </c>
      <c r="B47" s="176"/>
      <c r="C47" s="23">
        <f>SUM(C42:C46)</f>
        <v>618.3035440000001</v>
      </c>
    </row>
    <row r="50" spans="1:4" x14ac:dyDescent="0.3">
      <c r="A50" s="169" t="s">
        <v>69</v>
      </c>
      <c r="B50" s="169"/>
      <c r="C50" s="169"/>
    </row>
    <row r="51" spans="1:4" ht="16.2" thickBot="1" x14ac:dyDescent="0.35"/>
    <row r="52" spans="1:4" ht="16.2" thickBot="1" x14ac:dyDescent="0.35">
      <c r="A52" s="13">
        <v>2</v>
      </c>
      <c r="B52" s="129" t="s">
        <v>70</v>
      </c>
      <c r="C52" s="129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7" t="s">
        <v>5</v>
      </c>
      <c r="B56" s="168"/>
      <c r="C56" s="23">
        <f>SUM(C53:C55)</f>
        <v>2171.7614475872006</v>
      </c>
    </row>
    <row r="57" spans="1:4" x14ac:dyDescent="0.3">
      <c r="A57" s="2"/>
    </row>
    <row r="59" spans="1:4" x14ac:dyDescent="0.3">
      <c r="A59" s="166" t="s">
        <v>71</v>
      </c>
      <c r="B59" s="166"/>
      <c r="C59" s="166"/>
    </row>
    <row r="60" spans="1:4" ht="16.2" thickBot="1" x14ac:dyDescent="0.35"/>
    <row r="61" spans="1:4" ht="16.2" thickBot="1" x14ac:dyDescent="0.35">
      <c r="A61" s="13">
        <v>3</v>
      </c>
      <c r="B61" s="129" t="s">
        <v>72</v>
      </c>
      <c r="C61" s="129" t="s">
        <v>57</v>
      </c>
      <c r="D61" s="129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7" t="s">
        <v>5</v>
      </c>
      <c r="B68" s="168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6" t="s">
        <v>79</v>
      </c>
      <c r="B71" s="166"/>
      <c r="C71" s="166"/>
    </row>
    <row r="74" spans="1:4" x14ac:dyDescent="0.3">
      <c r="A74" s="169" t="s">
        <v>80</v>
      </c>
      <c r="B74" s="169"/>
      <c r="C74" s="169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9" t="s">
        <v>82</v>
      </c>
      <c r="C76" s="129" t="s">
        <v>57</v>
      </c>
      <c r="D76" s="129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6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6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6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6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7" t="s">
        <v>47</v>
      </c>
      <c r="C82" s="116">
        <v>0</v>
      </c>
      <c r="D82" s="23">
        <f t="shared" si="1"/>
        <v>0</v>
      </c>
    </row>
    <row r="83" spans="1:6" ht="16.2" thickBot="1" x14ac:dyDescent="0.35">
      <c r="A83" s="167" t="s">
        <v>64</v>
      </c>
      <c r="B83" s="168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9" t="s">
        <v>86</v>
      </c>
      <c r="B86" s="169"/>
      <c r="C86" s="169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9" t="s">
        <v>129</v>
      </c>
      <c r="C88" s="129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7" t="s">
        <v>5</v>
      </c>
      <c r="B90" s="168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9" t="s">
        <v>89</v>
      </c>
      <c r="B93" s="169"/>
      <c r="C93" s="169"/>
    </row>
    <row r="94" spans="1:6" ht="16.2" thickBot="1" x14ac:dyDescent="0.35">
      <c r="A94" s="12"/>
    </row>
    <row r="95" spans="1:6" ht="16.2" thickBot="1" x14ac:dyDescent="0.35">
      <c r="A95" s="13">
        <v>4</v>
      </c>
      <c r="B95" s="129" t="s">
        <v>90</v>
      </c>
      <c r="C95" s="129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7" t="s">
        <v>5</v>
      </c>
      <c r="B98" s="168"/>
      <c r="C98" s="39">
        <f>C96+C97</f>
        <v>281.4052097737374</v>
      </c>
    </row>
    <row r="101" spans="1:3" x14ac:dyDescent="0.3">
      <c r="A101" s="166" t="s">
        <v>91</v>
      </c>
      <c r="B101" s="166"/>
      <c r="C101" s="16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9" t="s">
        <v>37</v>
      </c>
    </row>
    <row r="104" spans="1:3" ht="16.2" thickBot="1" x14ac:dyDescent="0.35">
      <c r="A104" s="15" t="s">
        <v>38</v>
      </c>
      <c r="B104" s="16" t="s">
        <v>92</v>
      </c>
      <c r="C104" s="114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4">
        <f>'Planilha de Apoio - P 12 x 36'!D34</f>
        <v>72.938749999999999</v>
      </c>
    </row>
    <row r="106" spans="1:3" ht="16.2" thickBot="1" x14ac:dyDescent="0.35">
      <c r="A106" s="15" t="s">
        <v>41</v>
      </c>
      <c r="B106" s="117" t="s">
        <v>146</v>
      </c>
      <c r="C106" s="114"/>
    </row>
    <row r="107" spans="1:3" ht="16.2" thickBot="1" x14ac:dyDescent="0.35">
      <c r="A107" s="15" t="s">
        <v>42</v>
      </c>
      <c r="B107" s="117" t="s">
        <v>146</v>
      </c>
      <c r="C107" s="114"/>
    </row>
    <row r="108" spans="1:3" ht="16.2" thickBot="1" x14ac:dyDescent="0.35">
      <c r="A108" s="167" t="s">
        <v>64</v>
      </c>
      <c r="B108" s="168"/>
      <c r="C108" s="23">
        <f>SUM(C104:C107)</f>
        <v>176.27208333333334</v>
      </c>
    </row>
    <row r="111" spans="1:3" x14ac:dyDescent="0.3">
      <c r="A111" s="166" t="s">
        <v>94</v>
      </c>
      <c r="B111" s="166"/>
      <c r="C111" s="16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9" t="s">
        <v>57</v>
      </c>
      <c r="D113" s="129" t="s">
        <v>37</v>
      </c>
    </row>
    <row r="114" spans="1:4" ht="16.2" thickBot="1" x14ac:dyDescent="0.35">
      <c r="A114" s="15" t="s">
        <v>38</v>
      </c>
      <c r="B114" s="43" t="s">
        <v>24</v>
      </c>
      <c r="C114" s="113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3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170" t="s">
        <v>64</v>
      </c>
      <c r="B122" s="171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166" t="s">
        <v>95</v>
      </c>
      <c r="B125" s="166"/>
      <c r="C125" s="166"/>
    </row>
    <row r="126" spans="1:4" ht="16.2" thickBot="1" x14ac:dyDescent="0.35"/>
    <row r="127" spans="1:4" ht="16.2" thickBot="1" x14ac:dyDescent="0.35">
      <c r="A127" s="13"/>
      <c r="B127" s="129" t="s">
        <v>96</v>
      </c>
      <c r="C127" s="129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7" t="s">
        <v>97</v>
      </c>
      <c r="B133" s="168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164" t="s">
        <v>99</v>
      </c>
      <c r="B135" s="165"/>
      <c r="C135" s="49">
        <f>C133+C134</f>
        <v>6709.3757567684825</v>
      </c>
    </row>
    <row r="136" spans="1:3" x14ac:dyDescent="0.3">
      <c r="A136" s="161" t="s">
        <v>118</v>
      </c>
      <c r="B136" s="162"/>
      <c r="C136" s="51">
        <v>2</v>
      </c>
    </row>
    <row r="137" spans="1:3" ht="16.2" thickBot="1" x14ac:dyDescent="0.35">
      <c r="A137" s="163" t="s">
        <v>119</v>
      </c>
      <c r="B137" s="163"/>
      <c r="C137" s="50">
        <f>C135*C136</f>
        <v>13418.751513536965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F161" sqref="F161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4" t="s">
        <v>100</v>
      </c>
      <c r="B1" s="174"/>
      <c r="C1" s="174"/>
      <c r="D1" s="174"/>
    </row>
    <row r="2" spans="1:5" ht="22.8" x14ac:dyDescent="0.4">
      <c r="A2" s="174" t="s">
        <v>101</v>
      </c>
      <c r="B2" s="174"/>
      <c r="C2" s="174"/>
      <c r="D2" s="174"/>
    </row>
    <row r="3" spans="1:5" ht="27.75" customHeight="1" x14ac:dyDescent="0.3">
      <c r="A3" s="178"/>
      <c r="B3" s="178"/>
      <c r="C3" s="178"/>
      <c r="D3" s="178"/>
    </row>
    <row r="4" spans="1:5" x14ac:dyDescent="0.3">
      <c r="A4" s="32" t="s">
        <v>109</v>
      </c>
      <c r="B4" s="179" t="s">
        <v>163</v>
      </c>
      <c r="C4" s="180"/>
    </row>
    <row r="5" spans="1:5" x14ac:dyDescent="0.3">
      <c r="A5" s="32" t="s">
        <v>110</v>
      </c>
      <c r="B5" s="179" t="s">
        <v>151</v>
      </c>
      <c r="C5" s="180"/>
      <c r="E5" s="53"/>
    </row>
    <row r="6" spans="1:5" x14ac:dyDescent="0.3">
      <c r="A6" s="32"/>
      <c r="B6" s="179"/>
      <c r="C6" s="180"/>
    </row>
    <row r="7" spans="1:5" x14ac:dyDescent="0.3">
      <c r="A7" s="177" t="s">
        <v>35</v>
      </c>
      <c r="B7" s="177"/>
      <c r="C7" s="177"/>
    </row>
    <row r="8" spans="1:5" ht="16.2" thickBot="1" x14ac:dyDescent="0.35"/>
    <row r="9" spans="1:5" ht="16.2" thickBot="1" x14ac:dyDescent="0.35">
      <c r="A9" s="13">
        <v>1</v>
      </c>
      <c r="B9" s="129" t="s">
        <v>36</v>
      </c>
      <c r="C9" s="129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75" t="s">
        <v>5</v>
      </c>
      <c r="B14" s="176"/>
      <c r="C14" s="39">
        <f>SUM(C10:C13)</f>
        <v>2830.7836837090913</v>
      </c>
    </row>
    <row r="17" spans="1:4" x14ac:dyDescent="0.3">
      <c r="A17" s="166" t="s">
        <v>48</v>
      </c>
      <c r="B17" s="166"/>
      <c r="C17" s="166"/>
    </row>
    <row r="18" spans="1:4" x14ac:dyDescent="0.3">
      <c r="A18" s="12"/>
    </row>
    <row r="19" spans="1:4" x14ac:dyDescent="0.3">
      <c r="A19" s="169" t="s">
        <v>49</v>
      </c>
      <c r="B19" s="169"/>
      <c r="C19" s="169"/>
    </row>
    <row r="20" spans="1:4" ht="16.2" thickBot="1" x14ac:dyDescent="0.35"/>
    <row r="21" spans="1:4" ht="16.2" thickBot="1" x14ac:dyDescent="0.35">
      <c r="A21" s="13" t="s">
        <v>50</v>
      </c>
      <c r="B21" s="129" t="s">
        <v>51</v>
      </c>
      <c r="C21" s="129" t="s">
        <v>57</v>
      </c>
      <c r="D21" s="129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7" t="s">
        <v>5</v>
      </c>
      <c r="B24" s="168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2" t="s">
        <v>54</v>
      </c>
      <c r="B27" s="172"/>
      <c r="C27" s="172"/>
      <c r="D27" s="172"/>
    </row>
    <row r="28" spans="1:4" ht="16.2" thickBot="1" x14ac:dyDescent="0.35"/>
    <row r="29" spans="1:4" ht="16.2" thickBot="1" x14ac:dyDescent="0.35">
      <c r="A29" s="13" t="s">
        <v>55</v>
      </c>
      <c r="B29" s="129" t="s">
        <v>56</v>
      </c>
      <c r="C29" s="129" t="s">
        <v>57</v>
      </c>
      <c r="D29" s="129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8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7" t="s">
        <v>64</v>
      </c>
      <c r="B38" s="168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9" t="s">
        <v>65</v>
      </c>
      <c r="B41" s="169"/>
      <c r="C41" s="169"/>
    </row>
    <row r="42" spans="1:4" ht="16.2" thickBot="1" x14ac:dyDescent="0.35"/>
    <row r="43" spans="1:4" ht="16.2" thickBot="1" x14ac:dyDescent="0.35">
      <c r="A43" s="13" t="s">
        <v>66</v>
      </c>
      <c r="B43" s="129" t="s">
        <v>67</v>
      </c>
      <c r="C43" s="129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4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5" t="s">
        <v>145</v>
      </c>
      <c r="C48" s="114"/>
    </row>
    <row r="49" spans="1:4" ht="16.2" thickBot="1" x14ac:dyDescent="0.35">
      <c r="A49" s="175" t="s">
        <v>5</v>
      </c>
      <c r="B49" s="176"/>
      <c r="C49" s="23">
        <f>SUM(C44:C48)</f>
        <v>618.3035440000001</v>
      </c>
    </row>
    <row r="52" spans="1:4" x14ac:dyDescent="0.3">
      <c r="A52" s="169" t="s">
        <v>69</v>
      </c>
      <c r="B52" s="169"/>
      <c r="C52" s="169"/>
    </row>
    <row r="53" spans="1:4" ht="16.2" thickBot="1" x14ac:dyDescent="0.35"/>
    <row r="54" spans="1:4" ht="16.2" thickBot="1" x14ac:dyDescent="0.35">
      <c r="A54" s="13">
        <v>2</v>
      </c>
      <c r="B54" s="129" t="s">
        <v>70</v>
      </c>
      <c r="C54" s="129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7" t="s">
        <v>5</v>
      </c>
      <c r="B58" s="168"/>
      <c r="C58" s="23">
        <f>SUM(C55:C57)</f>
        <v>2451.1861574088034</v>
      </c>
    </row>
    <row r="59" spans="1:4" x14ac:dyDescent="0.3">
      <c r="A59" s="2"/>
    </row>
    <row r="61" spans="1:4" x14ac:dyDescent="0.3">
      <c r="A61" s="166" t="s">
        <v>71</v>
      </c>
      <c r="B61" s="166"/>
      <c r="C61" s="166"/>
    </row>
    <row r="62" spans="1:4" ht="16.2" thickBot="1" x14ac:dyDescent="0.35"/>
    <row r="63" spans="1:4" ht="16.2" thickBot="1" x14ac:dyDescent="0.35">
      <c r="A63" s="13">
        <v>3</v>
      </c>
      <c r="B63" s="129" t="s">
        <v>72</v>
      </c>
      <c r="C63" s="129" t="s">
        <v>57</v>
      </c>
      <c r="D63" s="129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7" t="s">
        <v>5</v>
      </c>
      <c r="B70" s="168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6" t="s">
        <v>79</v>
      </c>
      <c r="B73" s="166"/>
      <c r="C73" s="166"/>
    </row>
    <row r="76" spans="1:4" x14ac:dyDescent="0.3">
      <c r="A76" s="169" t="s">
        <v>80</v>
      </c>
      <c r="B76" s="169"/>
      <c r="C76" s="169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9" t="s">
        <v>82</v>
      </c>
      <c r="C78" s="129" t="s">
        <v>57</v>
      </c>
      <c r="D78" s="129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8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8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8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8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7" t="s">
        <v>47</v>
      </c>
      <c r="C84" s="118">
        <f>'Posto 12x36 diurno ISS 2%'!C82</f>
        <v>0</v>
      </c>
      <c r="D84" s="23">
        <f t="shared" si="2"/>
        <v>0</v>
      </c>
    </row>
    <row r="85" spans="1:5" ht="16.2" thickBot="1" x14ac:dyDescent="0.35">
      <c r="A85" s="167" t="s">
        <v>64</v>
      </c>
      <c r="B85" s="168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9" t="s">
        <v>86</v>
      </c>
      <c r="B88" s="169"/>
      <c r="C88" s="169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9" t="s">
        <v>129</v>
      </c>
      <c r="C90" s="129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7" t="s">
        <v>5</v>
      </c>
      <c r="B92" s="168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9" t="s">
        <v>89</v>
      </c>
      <c r="B95" s="169"/>
      <c r="C95" s="169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9" t="s">
        <v>90</v>
      </c>
      <c r="C97" s="129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7" t="s">
        <v>5</v>
      </c>
      <c r="B100" s="168"/>
      <c r="C100" s="39">
        <f>C98+C99</f>
        <v>308.13768684793945</v>
      </c>
    </row>
    <row r="103" spans="1:3" x14ac:dyDescent="0.3">
      <c r="A103" s="166" t="s">
        <v>91</v>
      </c>
      <c r="B103" s="166"/>
      <c r="C103" s="16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9" t="s">
        <v>37</v>
      </c>
    </row>
    <row r="106" spans="1:3" ht="16.2" thickBot="1" x14ac:dyDescent="0.35">
      <c r="A106" s="15" t="s">
        <v>38</v>
      </c>
      <c r="B106" s="16" t="s">
        <v>92</v>
      </c>
      <c r="C106" s="114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4">
        <f>'Planilha de Apoio - P 12 x 36'!D34</f>
        <v>72.938749999999999</v>
      </c>
    </row>
    <row r="108" spans="1:3" ht="16.2" thickBot="1" x14ac:dyDescent="0.35">
      <c r="A108" s="15" t="s">
        <v>41</v>
      </c>
      <c r="B108" s="117" t="s">
        <v>146</v>
      </c>
      <c r="C108" s="114"/>
    </row>
    <row r="109" spans="1:3" ht="16.2" thickBot="1" x14ac:dyDescent="0.35">
      <c r="A109" s="15" t="s">
        <v>42</v>
      </c>
      <c r="B109" s="117" t="s">
        <v>146</v>
      </c>
      <c r="C109" s="114"/>
    </row>
    <row r="110" spans="1:3" ht="16.2" thickBot="1" x14ac:dyDescent="0.35">
      <c r="A110" s="167" t="s">
        <v>64</v>
      </c>
      <c r="B110" s="168"/>
      <c r="C110" s="23">
        <f>SUM(C106:C109)</f>
        <v>176.27208333333334</v>
      </c>
    </row>
    <row r="113" spans="1:4" x14ac:dyDescent="0.3">
      <c r="A113" s="166" t="s">
        <v>94</v>
      </c>
      <c r="B113" s="166"/>
      <c r="C113" s="16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9" t="s">
        <v>57</v>
      </c>
      <c r="D115" s="129" t="s">
        <v>37</v>
      </c>
    </row>
    <row r="116" spans="1:4" ht="16.2" thickBot="1" x14ac:dyDescent="0.35">
      <c r="A116" s="15" t="s">
        <v>38</v>
      </c>
      <c r="B116" s="43" t="s">
        <v>24</v>
      </c>
      <c r="C116" s="113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3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2" thickBot="1" x14ac:dyDescent="0.35">
      <c r="A124" s="170" t="s">
        <v>64</v>
      </c>
      <c r="B124" s="171"/>
      <c r="C124" s="44">
        <f>C116+C117+C119+C122+C123</f>
        <v>0.26650000000000001</v>
      </c>
      <c r="D124" s="45">
        <f>D116+D117+D119+D122+D123</f>
        <v>1733.3725808843183</v>
      </c>
    </row>
    <row r="127" spans="1:4" x14ac:dyDescent="0.3">
      <c r="A127" s="166" t="s">
        <v>95</v>
      </c>
      <c r="B127" s="166"/>
      <c r="C127" s="166"/>
    </row>
    <row r="128" spans="1:4" ht="16.2" thickBot="1" x14ac:dyDescent="0.35"/>
    <row r="129" spans="1:3" ht="16.2" thickBot="1" x14ac:dyDescent="0.35">
      <c r="A129" s="13"/>
      <c r="B129" s="129" t="s">
        <v>96</v>
      </c>
      <c r="C129" s="129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7" t="s">
        <v>97</v>
      </c>
      <c r="B135" s="168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 x14ac:dyDescent="0.3">
      <c r="A137" s="164" t="s">
        <v>99</v>
      </c>
      <c r="B137" s="165"/>
      <c r="C137" s="49">
        <f>C135+C136</f>
        <v>7700.9507086598451</v>
      </c>
    </row>
    <row r="138" spans="1:3" ht="16.5" customHeight="1" x14ac:dyDescent="0.3">
      <c r="A138" s="161" t="s">
        <v>118</v>
      </c>
      <c r="B138" s="162"/>
      <c r="C138" s="51">
        <v>2</v>
      </c>
    </row>
    <row r="139" spans="1:3" ht="16.2" thickBot="1" x14ac:dyDescent="0.35">
      <c r="A139" s="163" t="s">
        <v>119</v>
      </c>
      <c r="B139" s="163"/>
      <c r="C139" s="50">
        <f>C137*C138</f>
        <v>15401.90141731969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0" workbookViewId="0">
      <selection activeCell="D127" sqref="D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4" t="s">
        <v>100</v>
      </c>
      <c r="B1" s="174"/>
      <c r="C1" s="174"/>
      <c r="D1" s="174"/>
    </row>
    <row r="2" spans="1:5" ht="22.8" x14ac:dyDescent="0.4">
      <c r="A2" s="174" t="s">
        <v>101</v>
      </c>
      <c r="B2" s="174"/>
      <c r="C2" s="174"/>
      <c r="D2" s="174"/>
    </row>
    <row r="3" spans="1:5" x14ac:dyDescent="0.3">
      <c r="A3" s="178"/>
      <c r="B3" s="178"/>
      <c r="C3" s="178"/>
      <c r="D3" s="178"/>
    </row>
    <row r="4" spans="1:5" x14ac:dyDescent="0.3">
      <c r="A4" s="32" t="s">
        <v>109</v>
      </c>
      <c r="B4" s="173" t="s">
        <v>163</v>
      </c>
      <c r="C4" s="173"/>
    </row>
    <row r="5" spans="1:5" x14ac:dyDescent="0.3">
      <c r="A5" s="32" t="s">
        <v>110</v>
      </c>
      <c r="B5" s="173" t="s">
        <v>143</v>
      </c>
      <c r="C5" s="173"/>
      <c r="E5" s="53"/>
    </row>
    <row r="6" spans="1:5" x14ac:dyDescent="0.3">
      <c r="A6" s="32"/>
      <c r="B6" s="173"/>
      <c r="C6" s="173"/>
    </row>
    <row r="7" spans="1:5" x14ac:dyDescent="0.3">
      <c r="A7" s="177" t="s">
        <v>35</v>
      </c>
      <c r="B7" s="177"/>
      <c r="C7" s="177"/>
    </row>
    <row r="8" spans="1:5" ht="16.2" thickBot="1" x14ac:dyDescent="0.35"/>
    <row r="9" spans="1:5" ht="16.2" thickBot="1" x14ac:dyDescent="0.35">
      <c r="A9" s="13">
        <v>1</v>
      </c>
      <c r="B9" s="129" t="s">
        <v>36</v>
      </c>
      <c r="C9" s="129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5" t="s">
        <v>5</v>
      </c>
      <c r="B12" s="176"/>
      <c r="C12" s="39">
        <f>SUM(C10:C11)</f>
        <v>2399.2280000000001</v>
      </c>
    </row>
    <row r="15" spans="1:5" x14ac:dyDescent="0.3">
      <c r="A15" s="166" t="s">
        <v>48</v>
      </c>
      <c r="B15" s="166"/>
      <c r="C15" s="166"/>
    </row>
    <row r="16" spans="1:5" x14ac:dyDescent="0.3">
      <c r="A16" s="12"/>
    </row>
    <row r="17" spans="1:4" x14ac:dyDescent="0.3">
      <c r="A17" s="169" t="s">
        <v>49</v>
      </c>
      <c r="B17" s="169"/>
      <c r="C17" s="169"/>
    </row>
    <row r="18" spans="1:4" ht="16.2" thickBot="1" x14ac:dyDescent="0.35"/>
    <row r="19" spans="1:4" ht="16.2" thickBot="1" x14ac:dyDescent="0.35">
      <c r="A19" s="13" t="s">
        <v>50</v>
      </c>
      <c r="B19" s="129" t="s">
        <v>51</v>
      </c>
      <c r="C19" s="129" t="s">
        <v>57</v>
      </c>
      <c r="D19" s="129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7" t="s">
        <v>5</v>
      </c>
      <c r="B22" s="168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2" t="s">
        <v>54</v>
      </c>
      <c r="B25" s="172"/>
      <c r="C25" s="172"/>
      <c r="D25" s="172"/>
    </row>
    <row r="26" spans="1:4" ht="16.2" thickBot="1" x14ac:dyDescent="0.35"/>
    <row r="27" spans="1:4" ht="16.2" thickBot="1" x14ac:dyDescent="0.35">
      <c r="A27" s="13" t="s">
        <v>55</v>
      </c>
      <c r="B27" s="129" t="s">
        <v>56</v>
      </c>
      <c r="C27" s="129" t="s">
        <v>57</v>
      </c>
      <c r="D27" s="129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3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7" t="s">
        <v>64</v>
      </c>
      <c r="B36" s="168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9" t="s">
        <v>65</v>
      </c>
      <c r="B39" s="169"/>
      <c r="C39" s="169"/>
    </row>
    <row r="40" spans="1:5" ht="16.2" thickBot="1" x14ac:dyDescent="0.35"/>
    <row r="41" spans="1:5" ht="16.2" thickBot="1" x14ac:dyDescent="0.35">
      <c r="A41" s="13" t="s">
        <v>66</v>
      </c>
      <c r="B41" s="129" t="s">
        <v>67</v>
      </c>
      <c r="C41" s="129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4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5" t="s">
        <v>145</v>
      </c>
      <c r="C46" s="114"/>
    </row>
    <row r="47" spans="1:5" ht="16.2" thickBot="1" x14ac:dyDescent="0.35">
      <c r="A47" s="175" t="s">
        <v>5</v>
      </c>
      <c r="B47" s="176"/>
      <c r="C47" s="23">
        <f>SUM(C42:C46)</f>
        <v>618.3035440000001</v>
      </c>
    </row>
    <row r="50" spans="1:4" x14ac:dyDescent="0.3">
      <c r="A50" s="169" t="s">
        <v>69</v>
      </c>
      <c r="B50" s="169"/>
      <c r="C50" s="169"/>
    </row>
    <row r="51" spans="1:4" ht="16.2" thickBot="1" x14ac:dyDescent="0.35"/>
    <row r="52" spans="1:4" ht="16.2" thickBot="1" x14ac:dyDescent="0.35">
      <c r="A52" s="13">
        <v>2</v>
      </c>
      <c r="B52" s="129" t="s">
        <v>70</v>
      </c>
      <c r="C52" s="129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7" t="s">
        <v>5</v>
      </c>
      <c r="B56" s="168"/>
      <c r="C56" s="23">
        <f>SUM(C53:C55)</f>
        <v>2171.7614475872006</v>
      </c>
    </row>
    <row r="57" spans="1:4" x14ac:dyDescent="0.3">
      <c r="A57" s="2"/>
    </row>
    <row r="59" spans="1:4" x14ac:dyDescent="0.3">
      <c r="A59" s="166" t="s">
        <v>71</v>
      </c>
      <c r="B59" s="166"/>
      <c r="C59" s="166"/>
    </row>
    <row r="60" spans="1:4" ht="16.2" thickBot="1" x14ac:dyDescent="0.35"/>
    <row r="61" spans="1:4" ht="16.2" thickBot="1" x14ac:dyDescent="0.35">
      <c r="A61" s="13">
        <v>3</v>
      </c>
      <c r="B61" s="129" t="s">
        <v>72</v>
      </c>
      <c r="C61" s="129" t="s">
        <v>57</v>
      </c>
      <c r="D61" s="129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7" t="s">
        <v>5</v>
      </c>
      <c r="B68" s="168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6" t="s">
        <v>79</v>
      </c>
      <c r="B71" s="166"/>
      <c r="C71" s="166"/>
    </row>
    <row r="74" spans="1:4" x14ac:dyDescent="0.3">
      <c r="A74" s="169" t="s">
        <v>80</v>
      </c>
      <c r="B74" s="169"/>
      <c r="C74" s="169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9" t="s">
        <v>82</v>
      </c>
      <c r="C76" s="129" t="s">
        <v>57</v>
      </c>
      <c r="D76" s="129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6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6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6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6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7" t="s">
        <v>47</v>
      </c>
      <c r="C82" s="116">
        <v>0</v>
      </c>
      <c r="D82" s="23">
        <f t="shared" si="1"/>
        <v>0</v>
      </c>
    </row>
    <row r="83" spans="1:6" ht="16.2" thickBot="1" x14ac:dyDescent="0.35">
      <c r="A83" s="167" t="s">
        <v>64</v>
      </c>
      <c r="B83" s="168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9" t="s">
        <v>86</v>
      </c>
      <c r="B86" s="169"/>
      <c r="C86" s="169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9" t="s">
        <v>129</v>
      </c>
      <c r="C88" s="129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7" t="s">
        <v>5</v>
      </c>
      <c r="B90" s="168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9" t="s">
        <v>89</v>
      </c>
      <c r="B93" s="169"/>
      <c r="C93" s="169"/>
    </row>
    <row r="94" spans="1:6" ht="16.2" thickBot="1" x14ac:dyDescent="0.35">
      <c r="A94" s="12"/>
    </row>
    <row r="95" spans="1:6" ht="16.2" thickBot="1" x14ac:dyDescent="0.35">
      <c r="A95" s="13">
        <v>4</v>
      </c>
      <c r="B95" s="129" t="s">
        <v>90</v>
      </c>
      <c r="C95" s="129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7" t="s">
        <v>5</v>
      </c>
      <c r="B98" s="168"/>
      <c r="C98" s="39">
        <f>C96+C97</f>
        <v>281.4052097737374</v>
      </c>
    </row>
    <row r="101" spans="1:3" x14ac:dyDescent="0.3">
      <c r="A101" s="166" t="s">
        <v>91</v>
      </c>
      <c r="B101" s="166"/>
      <c r="C101" s="16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9" t="s">
        <v>37</v>
      </c>
    </row>
    <row r="104" spans="1:3" ht="16.2" thickBot="1" x14ac:dyDescent="0.35">
      <c r="A104" s="15" t="s">
        <v>38</v>
      </c>
      <c r="B104" s="16" t="s">
        <v>92</v>
      </c>
      <c r="C104" s="114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4">
        <f>'Planilha de Apoio - P 12 x 36'!D34</f>
        <v>72.938749999999999</v>
      </c>
    </row>
    <row r="106" spans="1:3" ht="16.2" thickBot="1" x14ac:dyDescent="0.35">
      <c r="A106" s="15" t="s">
        <v>41</v>
      </c>
      <c r="B106" s="117" t="s">
        <v>146</v>
      </c>
      <c r="C106" s="114"/>
    </row>
    <row r="107" spans="1:3" ht="16.2" thickBot="1" x14ac:dyDescent="0.35">
      <c r="A107" s="15" t="s">
        <v>42</v>
      </c>
      <c r="B107" s="117" t="s">
        <v>146</v>
      </c>
      <c r="C107" s="114"/>
    </row>
    <row r="108" spans="1:3" ht="16.2" thickBot="1" x14ac:dyDescent="0.35">
      <c r="A108" s="167" t="s">
        <v>64</v>
      </c>
      <c r="B108" s="168"/>
      <c r="C108" s="23">
        <f>SUM(C104:C107)</f>
        <v>176.27208333333334</v>
      </c>
    </row>
    <row r="111" spans="1:3" x14ac:dyDescent="0.3">
      <c r="A111" s="166" t="s">
        <v>94</v>
      </c>
      <c r="B111" s="166"/>
      <c r="C111" s="16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9" t="s">
        <v>57</v>
      </c>
      <c r="D113" s="129" t="s">
        <v>37</v>
      </c>
    </row>
    <row r="114" spans="1:4" ht="16.2" thickBot="1" x14ac:dyDescent="0.35">
      <c r="A114" s="15" t="s">
        <v>38</v>
      </c>
      <c r="B114" s="43" t="s">
        <v>24</v>
      </c>
      <c r="C114" s="113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3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70" t="s">
        <v>64</v>
      </c>
      <c r="B122" s="171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66" t="s">
        <v>95</v>
      </c>
      <c r="B125" s="166"/>
      <c r="C125" s="166"/>
    </row>
    <row r="126" spans="1:4" ht="16.2" thickBot="1" x14ac:dyDescent="0.35"/>
    <row r="127" spans="1:4" ht="16.2" thickBot="1" x14ac:dyDescent="0.35">
      <c r="A127" s="13"/>
      <c r="B127" s="129" t="s">
        <v>96</v>
      </c>
      <c r="C127" s="129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7" t="s">
        <v>97</v>
      </c>
      <c r="B133" s="168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64" t="s">
        <v>99</v>
      </c>
      <c r="B135" s="165"/>
      <c r="C135" s="49">
        <f>C133+C134</f>
        <v>6835.1962116539671</v>
      </c>
    </row>
    <row r="136" spans="1:3" x14ac:dyDescent="0.3">
      <c r="A136" s="161" t="s">
        <v>118</v>
      </c>
      <c r="B136" s="162"/>
      <c r="C136" s="51">
        <v>2</v>
      </c>
    </row>
    <row r="137" spans="1:3" ht="16.2" thickBot="1" x14ac:dyDescent="0.35">
      <c r="A137" s="163" t="s">
        <v>119</v>
      </c>
      <c r="B137" s="163"/>
      <c r="C137" s="50">
        <f>C135*C136</f>
        <v>13670.392423307934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B119" sqref="B1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4" t="s">
        <v>100</v>
      </c>
      <c r="B1" s="174"/>
      <c r="C1" s="174"/>
      <c r="D1" s="174"/>
    </row>
    <row r="2" spans="1:5" ht="22.8" x14ac:dyDescent="0.4">
      <c r="A2" s="174" t="s">
        <v>101</v>
      </c>
      <c r="B2" s="174"/>
      <c r="C2" s="174"/>
      <c r="D2" s="174"/>
    </row>
    <row r="3" spans="1:5" ht="27.75" customHeight="1" x14ac:dyDescent="0.3">
      <c r="A3" s="178"/>
      <c r="B3" s="178"/>
      <c r="C3" s="178"/>
      <c r="D3" s="178"/>
    </row>
    <row r="4" spans="1:5" x14ac:dyDescent="0.3">
      <c r="A4" s="32" t="s">
        <v>109</v>
      </c>
      <c r="B4" s="179" t="s">
        <v>163</v>
      </c>
      <c r="C4" s="180"/>
    </row>
    <row r="5" spans="1:5" x14ac:dyDescent="0.3">
      <c r="A5" s="32" t="s">
        <v>110</v>
      </c>
      <c r="B5" s="179" t="s">
        <v>151</v>
      </c>
      <c r="C5" s="180"/>
      <c r="E5" s="53"/>
    </row>
    <row r="6" spans="1:5" x14ac:dyDescent="0.3">
      <c r="A6" s="32"/>
      <c r="B6" s="179"/>
      <c r="C6" s="180"/>
    </row>
    <row r="7" spans="1:5" x14ac:dyDescent="0.3">
      <c r="A7" s="177" t="s">
        <v>35</v>
      </c>
      <c r="B7" s="177"/>
      <c r="C7" s="177"/>
    </row>
    <row r="8" spans="1:5" ht="16.2" thickBot="1" x14ac:dyDescent="0.35"/>
    <row r="9" spans="1:5" ht="16.2" thickBot="1" x14ac:dyDescent="0.35">
      <c r="A9" s="13">
        <v>1</v>
      </c>
      <c r="B9" s="129" t="s">
        <v>36</v>
      </c>
      <c r="C9" s="129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75" t="s">
        <v>5</v>
      </c>
      <c r="B14" s="176"/>
      <c r="C14" s="39">
        <f>SUM(C10:C13)</f>
        <v>2830.7836837090913</v>
      </c>
    </row>
    <row r="17" spans="1:4" x14ac:dyDescent="0.3">
      <c r="A17" s="166" t="s">
        <v>48</v>
      </c>
      <c r="B17" s="166"/>
      <c r="C17" s="166"/>
    </row>
    <row r="18" spans="1:4" x14ac:dyDescent="0.3">
      <c r="A18" s="12"/>
    </row>
    <row r="19" spans="1:4" x14ac:dyDescent="0.3">
      <c r="A19" s="169" t="s">
        <v>49</v>
      </c>
      <c r="B19" s="169"/>
      <c r="C19" s="169"/>
    </row>
    <row r="20" spans="1:4" ht="16.2" thickBot="1" x14ac:dyDescent="0.35"/>
    <row r="21" spans="1:4" ht="16.2" thickBot="1" x14ac:dyDescent="0.35">
      <c r="A21" s="13" t="s">
        <v>50</v>
      </c>
      <c r="B21" s="129" t="s">
        <v>51</v>
      </c>
      <c r="C21" s="129" t="s">
        <v>57</v>
      </c>
      <c r="D21" s="129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7" t="s">
        <v>5</v>
      </c>
      <c r="B24" s="168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2" t="s">
        <v>54</v>
      </c>
      <c r="B27" s="172"/>
      <c r="C27" s="172"/>
      <c r="D27" s="172"/>
    </row>
    <row r="28" spans="1:4" ht="16.2" thickBot="1" x14ac:dyDescent="0.35"/>
    <row r="29" spans="1:4" ht="16.2" thickBot="1" x14ac:dyDescent="0.35">
      <c r="A29" s="13" t="s">
        <v>55</v>
      </c>
      <c r="B29" s="129" t="s">
        <v>56</v>
      </c>
      <c r="C29" s="129" t="s">
        <v>57</v>
      </c>
      <c r="D29" s="129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8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7" t="s">
        <v>64</v>
      </c>
      <c r="B38" s="168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9" t="s">
        <v>65</v>
      </c>
      <c r="B41" s="169"/>
      <c r="C41" s="169"/>
    </row>
    <row r="42" spans="1:4" ht="16.2" thickBot="1" x14ac:dyDescent="0.35"/>
    <row r="43" spans="1:4" ht="16.2" thickBot="1" x14ac:dyDescent="0.35">
      <c r="A43" s="13" t="s">
        <v>66</v>
      </c>
      <c r="B43" s="129" t="s">
        <v>67</v>
      </c>
      <c r="C43" s="129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4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5" t="s">
        <v>145</v>
      </c>
      <c r="C48" s="114"/>
    </row>
    <row r="49" spans="1:4" ht="16.2" thickBot="1" x14ac:dyDescent="0.35">
      <c r="A49" s="175" t="s">
        <v>5</v>
      </c>
      <c r="B49" s="176"/>
      <c r="C49" s="23">
        <f>SUM(C44:C48)</f>
        <v>618.3035440000001</v>
      </c>
    </row>
    <row r="52" spans="1:4" x14ac:dyDescent="0.3">
      <c r="A52" s="169" t="s">
        <v>69</v>
      </c>
      <c r="B52" s="169"/>
      <c r="C52" s="169"/>
    </row>
    <row r="53" spans="1:4" ht="16.2" thickBot="1" x14ac:dyDescent="0.35"/>
    <row r="54" spans="1:4" ht="16.2" thickBot="1" x14ac:dyDescent="0.35">
      <c r="A54" s="13">
        <v>2</v>
      </c>
      <c r="B54" s="129" t="s">
        <v>70</v>
      </c>
      <c r="C54" s="129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7" t="s">
        <v>5</v>
      </c>
      <c r="B58" s="168"/>
      <c r="C58" s="23">
        <f>SUM(C55:C57)</f>
        <v>2451.1861574088034</v>
      </c>
    </row>
    <row r="59" spans="1:4" x14ac:dyDescent="0.3">
      <c r="A59" s="2"/>
    </row>
    <row r="61" spans="1:4" x14ac:dyDescent="0.3">
      <c r="A61" s="166" t="s">
        <v>71</v>
      </c>
      <c r="B61" s="166"/>
      <c r="C61" s="166"/>
    </row>
    <row r="62" spans="1:4" ht="16.2" thickBot="1" x14ac:dyDescent="0.35"/>
    <row r="63" spans="1:4" ht="16.2" thickBot="1" x14ac:dyDescent="0.35">
      <c r="A63" s="13">
        <v>3</v>
      </c>
      <c r="B63" s="129" t="s">
        <v>72</v>
      </c>
      <c r="C63" s="129" t="s">
        <v>57</v>
      </c>
      <c r="D63" s="129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7" t="s">
        <v>5</v>
      </c>
      <c r="B70" s="168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6" t="s">
        <v>79</v>
      </c>
      <c r="B73" s="166"/>
      <c r="C73" s="166"/>
    </row>
    <row r="76" spans="1:4" x14ac:dyDescent="0.3">
      <c r="A76" s="169" t="s">
        <v>80</v>
      </c>
      <c r="B76" s="169"/>
      <c r="C76" s="169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9" t="s">
        <v>82</v>
      </c>
      <c r="C78" s="129" t="s">
        <v>57</v>
      </c>
      <c r="D78" s="129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8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8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8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8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7" t="s">
        <v>47</v>
      </c>
      <c r="C84" s="118">
        <f>'Posto 12x36 diurno ISS 2%'!C82</f>
        <v>0</v>
      </c>
      <c r="D84" s="23">
        <f t="shared" si="2"/>
        <v>0</v>
      </c>
    </row>
    <row r="85" spans="1:5" ht="16.2" thickBot="1" x14ac:dyDescent="0.35">
      <c r="A85" s="167" t="s">
        <v>64</v>
      </c>
      <c r="B85" s="168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9" t="s">
        <v>86</v>
      </c>
      <c r="B88" s="169"/>
      <c r="C88" s="169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9" t="s">
        <v>129</v>
      </c>
      <c r="C90" s="129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7" t="s">
        <v>5</v>
      </c>
      <c r="B92" s="168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9" t="s">
        <v>89</v>
      </c>
      <c r="B95" s="169"/>
      <c r="C95" s="169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9" t="s">
        <v>90</v>
      </c>
      <c r="C97" s="129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7" t="s">
        <v>5</v>
      </c>
      <c r="B100" s="168"/>
      <c r="C100" s="39">
        <f>C98+C99</f>
        <v>308.13768684793945</v>
      </c>
    </row>
    <row r="103" spans="1:3" x14ac:dyDescent="0.3">
      <c r="A103" s="166" t="s">
        <v>91</v>
      </c>
      <c r="B103" s="166"/>
      <c r="C103" s="16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9" t="s">
        <v>37</v>
      </c>
    </row>
    <row r="106" spans="1:3" ht="16.2" thickBot="1" x14ac:dyDescent="0.35">
      <c r="A106" s="15" t="s">
        <v>38</v>
      </c>
      <c r="B106" s="16" t="s">
        <v>92</v>
      </c>
      <c r="C106" s="114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4">
        <f>'Planilha de Apoio - P 12 x 36'!D34</f>
        <v>72.938749999999999</v>
      </c>
    </row>
    <row r="108" spans="1:3" ht="16.2" thickBot="1" x14ac:dyDescent="0.35">
      <c r="A108" s="15" t="s">
        <v>41</v>
      </c>
      <c r="B108" s="117" t="s">
        <v>146</v>
      </c>
      <c r="C108" s="114"/>
    </row>
    <row r="109" spans="1:3" ht="16.2" thickBot="1" x14ac:dyDescent="0.35">
      <c r="A109" s="15" t="s">
        <v>42</v>
      </c>
      <c r="B109" s="117" t="s">
        <v>146</v>
      </c>
      <c r="C109" s="114"/>
    </row>
    <row r="110" spans="1:3" ht="16.2" thickBot="1" x14ac:dyDescent="0.35">
      <c r="A110" s="167" t="s">
        <v>64</v>
      </c>
      <c r="B110" s="168"/>
      <c r="C110" s="23">
        <f>SUM(C106:C109)</f>
        <v>176.27208333333334</v>
      </c>
    </row>
    <row r="113" spans="1:4" x14ac:dyDescent="0.3">
      <c r="A113" s="166" t="s">
        <v>94</v>
      </c>
      <c r="B113" s="166"/>
      <c r="C113" s="16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9" t="s">
        <v>57</v>
      </c>
      <c r="D115" s="129" t="s">
        <v>37</v>
      </c>
    </row>
    <row r="116" spans="1:4" ht="16.2" thickBot="1" x14ac:dyDescent="0.35">
      <c r="A116" s="15" t="s">
        <v>38</v>
      </c>
      <c r="B116" s="43" t="s">
        <v>24</v>
      </c>
      <c r="C116" s="113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3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70" t="s">
        <v>64</v>
      </c>
      <c r="B124" s="171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66" t="s">
        <v>95</v>
      </c>
      <c r="B127" s="166"/>
      <c r="C127" s="166"/>
    </row>
    <row r="128" spans="1:4" ht="16.2" thickBot="1" x14ac:dyDescent="0.35"/>
    <row r="129" spans="1:3" ht="16.2" thickBot="1" x14ac:dyDescent="0.35">
      <c r="A129" s="13"/>
      <c r="B129" s="129" t="s">
        <v>96</v>
      </c>
      <c r="C129" s="129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7" t="s">
        <v>97</v>
      </c>
      <c r="B135" s="168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 x14ac:dyDescent="0.3">
      <c r="A137" s="164" t="s">
        <v>99</v>
      </c>
      <c r="B137" s="165"/>
      <c r="C137" s="49">
        <f>C135+C136</f>
        <v>7845.3660993520134</v>
      </c>
    </row>
    <row r="138" spans="1:3" ht="16.5" customHeight="1" x14ac:dyDescent="0.3">
      <c r="A138" s="161" t="s">
        <v>118</v>
      </c>
      <c r="B138" s="162"/>
      <c r="C138" s="51">
        <v>2</v>
      </c>
    </row>
    <row r="139" spans="1:3" ht="16.2" thickBot="1" x14ac:dyDescent="0.35">
      <c r="A139" s="163" t="s">
        <v>119</v>
      </c>
      <c r="B139" s="163"/>
      <c r="C139" s="50">
        <f>C137*C138</f>
        <v>15690.732198704027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B116" sqref="B116"/>
    </sheetView>
  </sheetViews>
  <sheetFormatPr defaultColWidth="9.109375" defaultRowHeight="14.4" x14ac:dyDescent="0.3"/>
  <cols>
    <col min="1" max="1" width="23" style="79" bestFit="1" customWidth="1"/>
    <col min="2" max="2" width="23.109375" style="79" customWidth="1"/>
    <col min="3" max="3" width="30.6640625" style="79" customWidth="1"/>
    <col min="4" max="4" width="27.44140625" style="79" customWidth="1"/>
    <col min="5" max="5" width="13.88671875" style="79" customWidth="1"/>
    <col min="6" max="16384" width="9.109375" style="79"/>
  </cols>
  <sheetData>
    <row r="2" spans="1:5" ht="15" thickBot="1" x14ac:dyDescent="0.35"/>
    <row r="3" spans="1:5" ht="16.2" thickBot="1" x14ac:dyDescent="0.35">
      <c r="A3" s="190" t="s">
        <v>13</v>
      </c>
      <c r="B3" s="191"/>
      <c r="C3" s="191"/>
      <c r="D3" s="191"/>
      <c r="E3" s="192"/>
    </row>
    <row r="4" spans="1:5" ht="16.2" thickBot="1" x14ac:dyDescent="0.35">
      <c r="A4" s="190" t="s">
        <v>152</v>
      </c>
      <c r="B4" s="191"/>
      <c r="C4" s="191"/>
      <c r="D4" s="191"/>
      <c r="E4" s="192"/>
    </row>
    <row r="5" spans="1:5" ht="31.8" thickBot="1" x14ac:dyDescent="0.35">
      <c r="A5" s="80" t="s">
        <v>103</v>
      </c>
      <c r="B5" s="81" t="s">
        <v>9</v>
      </c>
      <c r="C5" s="81" t="s">
        <v>10</v>
      </c>
      <c r="D5" s="82" t="s">
        <v>12</v>
      </c>
      <c r="E5" s="83" t="s">
        <v>11</v>
      </c>
    </row>
    <row r="6" spans="1:5" ht="15.6" x14ac:dyDescent="0.3">
      <c r="A6" s="3"/>
      <c r="B6" s="119">
        <v>5</v>
      </c>
      <c r="C6" s="1">
        <v>2</v>
      </c>
      <c r="D6" s="48">
        <v>15.22</v>
      </c>
      <c r="E6" s="84">
        <f t="shared" ref="E6" si="0">B6*C6*D6</f>
        <v>152.20000000000002</v>
      </c>
    </row>
    <row r="7" spans="1:5" ht="15" thickBot="1" x14ac:dyDescent="0.35">
      <c r="A7" s="85"/>
      <c r="B7" s="86"/>
      <c r="C7" s="86"/>
      <c r="D7" s="86"/>
      <c r="E7" s="87"/>
    </row>
    <row r="8" spans="1:5" ht="16.2" thickBot="1" x14ac:dyDescent="0.35">
      <c r="A8" s="190" t="s">
        <v>17</v>
      </c>
      <c r="B8" s="191"/>
      <c r="C8" s="191"/>
      <c r="D8" s="191"/>
      <c r="E8" s="192"/>
    </row>
    <row r="9" spans="1:5" ht="16.2" thickBot="1" x14ac:dyDescent="0.35">
      <c r="A9" s="80" t="s">
        <v>2</v>
      </c>
      <c r="B9" s="81" t="s">
        <v>0</v>
      </c>
      <c r="C9" s="81" t="s">
        <v>14</v>
      </c>
      <c r="D9" s="81" t="s">
        <v>1</v>
      </c>
      <c r="E9" s="83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4">
        <f t="shared" ref="E10" si="1">B10*C10*D10</f>
        <v>110.7336</v>
      </c>
    </row>
    <row r="11" spans="1:5" ht="16.2" thickBot="1" x14ac:dyDescent="0.35">
      <c r="A11" s="85"/>
      <c r="B11" s="86"/>
      <c r="C11" s="4"/>
      <c r="D11" s="4"/>
      <c r="E11" s="84"/>
    </row>
    <row r="12" spans="1:5" ht="16.2" thickBot="1" x14ac:dyDescent="0.35">
      <c r="A12" s="193" t="s">
        <v>156</v>
      </c>
      <c r="B12" s="194"/>
      <c r="C12" s="194"/>
      <c r="D12" s="195"/>
      <c r="E12" s="87"/>
    </row>
    <row r="13" spans="1:5" ht="16.2" thickBot="1" x14ac:dyDescent="0.35">
      <c r="A13" s="80" t="s">
        <v>2</v>
      </c>
      <c r="B13" s="81" t="s">
        <v>11</v>
      </c>
      <c r="C13" s="81" t="s">
        <v>16</v>
      </c>
      <c r="D13" s="83" t="s">
        <v>18</v>
      </c>
      <c r="E13" s="87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8">
        <f>B14-C14</f>
        <v>41.466400000000021</v>
      </c>
      <c r="E14" s="89"/>
    </row>
    <row r="15" spans="1:5" ht="16.2" thickBot="1" x14ac:dyDescent="0.35">
      <c r="C15" s="90"/>
      <c r="D15" s="88"/>
    </row>
    <row r="16" spans="1:5" ht="16.2" thickBot="1" x14ac:dyDescent="0.35">
      <c r="A16" s="193" t="s">
        <v>19</v>
      </c>
      <c r="B16" s="194"/>
      <c r="C16" s="194"/>
      <c r="D16" s="195"/>
    </row>
    <row r="17" spans="1:5" ht="16.2" thickBot="1" x14ac:dyDescent="0.35">
      <c r="A17" s="193" t="s">
        <v>152</v>
      </c>
      <c r="B17" s="194"/>
      <c r="C17" s="194"/>
      <c r="D17" s="195"/>
    </row>
    <row r="18" spans="1:5" ht="16.2" thickBot="1" x14ac:dyDescent="0.35">
      <c r="A18" s="91" t="s">
        <v>2</v>
      </c>
      <c r="B18" s="92" t="s">
        <v>20</v>
      </c>
      <c r="C18" s="93" t="s">
        <v>12</v>
      </c>
      <c r="D18" s="94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4">
        <f>(B19*C19)</f>
        <v>488.71420000000001</v>
      </c>
      <c r="E19" s="95"/>
    </row>
    <row r="20" spans="1:5" ht="16.2" thickBot="1" x14ac:dyDescent="0.35">
      <c r="A20" s="196" t="s">
        <v>117</v>
      </c>
      <c r="B20" s="198"/>
      <c r="C20" s="4">
        <v>0.18</v>
      </c>
      <c r="D20" s="84">
        <f>((B19*C19)*C20)</f>
        <v>87.968555999999992</v>
      </c>
    </row>
    <row r="21" spans="1:5" ht="15.6" x14ac:dyDescent="0.3">
      <c r="A21" s="196" t="s">
        <v>155</v>
      </c>
      <c r="B21" s="197"/>
      <c r="C21" s="198"/>
      <c r="D21" s="96">
        <f>D19-D20</f>
        <v>400.74564400000003</v>
      </c>
    </row>
    <row r="22" spans="1:5" ht="15.6" x14ac:dyDescent="0.3">
      <c r="A22" s="74"/>
      <c r="B22" s="97"/>
      <c r="C22" s="75"/>
      <c r="D22" s="98"/>
    </row>
    <row r="23" spans="1:5" ht="16.2" thickBot="1" x14ac:dyDescent="0.35">
      <c r="A23" s="199" t="s">
        <v>128</v>
      </c>
      <c r="B23" s="200"/>
      <c r="C23" s="200"/>
      <c r="D23" s="201"/>
    </row>
    <row r="24" spans="1:5" ht="16.2" thickBot="1" x14ac:dyDescent="0.35">
      <c r="A24" s="91" t="s">
        <v>2</v>
      </c>
      <c r="B24" s="92" t="s">
        <v>113</v>
      </c>
      <c r="C24" s="93" t="s">
        <v>115</v>
      </c>
      <c r="D24" s="94" t="s">
        <v>3</v>
      </c>
      <c r="E24" s="95"/>
    </row>
    <row r="25" spans="1:5" ht="15.6" x14ac:dyDescent="0.3">
      <c r="A25" s="3"/>
      <c r="B25" s="5">
        <v>169.57</v>
      </c>
      <c r="C25" s="48">
        <v>0.05</v>
      </c>
      <c r="D25" s="84">
        <f>B25-(B25*C25)</f>
        <v>161.0915</v>
      </c>
    </row>
    <row r="26" spans="1:5" ht="15.6" x14ac:dyDescent="0.3">
      <c r="A26" s="202" t="s">
        <v>120</v>
      </c>
      <c r="B26" s="202"/>
      <c r="C26" s="202"/>
      <c r="D26" s="202"/>
    </row>
    <row r="27" spans="1:5" ht="15.6" x14ac:dyDescent="0.3">
      <c r="A27" s="202" t="s">
        <v>126</v>
      </c>
      <c r="B27" s="202"/>
      <c r="C27" s="202"/>
      <c r="D27" s="202"/>
    </row>
    <row r="28" spans="1:5" ht="15.6" x14ac:dyDescent="0.3">
      <c r="A28" s="99" t="s">
        <v>2</v>
      </c>
      <c r="B28" s="99" t="s">
        <v>3</v>
      </c>
      <c r="C28" s="123" t="s">
        <v>113</v>
      </c>
      <c r="D28" s="99" t="s">
        <v>149</v>
      </c>
    </row>
    <row r="29" spans="1:5" x14ac:dyDescent="0.3">
      <c r="A29" s="100" t="s">
        <v>121</v>
      </c>
      <c r="B29" s="120">
        <v>120</v>
      </c>
      <c r="C29" s="100">
        <f>B29/12</f>
        <v>10</v>
      </c>
      <c r="D29" s="100">
        <f>C29/2</f>
        <v>5</v>
      </c>
    </row>
    <row r="30" spans="1:5" x14ac:dyDescent="0.3">
      <c r="A30" s="100" t="s">
        <v>122</v>
      </c>
      <c r="B30" s="120">
        <v>34.64</v>
      </c>
      <c r="C30" s="100">
        <f t="shared" ref="C30:C33" si="2">B30/12</f>
        <v>2.8866666666666667</v>
      </c>
      <c r="D30" s="100">
        <f t="shared" ref="D30:D33" si="3">C30/2</f>
        <v>1.4433333333333334</v>
      </c>
    </row>
    <row r="31" spans="1:5" x14ac:dyDescent="0.3">
      <c r="A31" s="100" t="s">
        <v>123</v>
      </c>
      <c r="B31" s="120">
        <v>15.89</v>
      </c>
      <c r="C31" s="100">
        <f t="shared" si="2"/>
        <v>1.3241666666666667</v>
      </c>
      <c r="D31" s="100">
        <f t="shared" si="3"/>
        <v>0.66208333333333336</v>
      </c>
    </row>
    <row r="32" spans="1:5" x14ac:dyDescent="0.3">
      <c r="A32" s="100" t="s">
        <v>124</v>
      </c>
      <c r="B32" s="120">
        <v>80</v>
      </c>
      <c r="C32" s="100">
        <f t="shared" si="2"/>
        <v>6.666666666666667</v>
      </c>
      <c r="D32" s="100">
        <f t="shared" si="3"/>
        <v>3.3333333333333335</v>
      </c>
    </row>
    <row r="33" spans="1:4" x14ac:dyDescent="0.3">
      <c r="A33" s="100" t="s">
        <v>148</v>
      </c>
      <c r="B33" s="120">
        <v>1500</v>
      </c>
      <c r="C33" s="100">
        <f t="shared" si="2"/>
        <v>125</v>
      </c>
      <c r="D33" s="100">
        <f t="shared" si="3"/>
        <v>62.5</v>
      </c>
    </row>
    <row r="34" spans="1:4" x14ac:dyDescent="0.3">
      <c r="A34" s="181" t="s">
        <v>5</v>
      </c>
      <c r="B34" s="182"/>
      <c r="C34" s="183"/>
      <c r="D34" s="100">
        <f>SUM(D29:D33)</f>
        <v>72.938749999999999</v>
      </c>
    </row>
    <row r="35" spans="1:4" ht="16.2" thickBot="1" x14ac:dyDescent="0.35">
      <c r="A35" s="184" t="s">
        <v>150</v>
      </c>
      <c r="B35" s="185"/>
      <c r="C35" s="185"/>
      <c r="D35" s="186"/>
    </row>
    <row r="36" spans="1:4" ht="16.2" thickBot="1" x14ac:dyDescent="0.35">
      <c r="A36" s="101" t="s">
        <v>27</v>
      </c>
      <c r="B36" s="102" t="s">
        <v>28</v>
      </c>
      <c r="C36" s="102" t="s">
        <v>29</v>
      </c>
      <c r="D36" s="103" t="s">
        <v>3</v>
      </c>
    </row>
    <row r="37" spans="1:4" ht="16.2" thickBot="1" x14ac:dyDescent="0.35">
      <c r="A37" s="6" t="s">
        <v>30</v>
      </c>
      <c r="B37" s="7">
        <v>4</v>
      </c>
      <c r="C37" s="121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21">
        <v>58</v>
      </c>
      <c r="D38" s="68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1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1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1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1">
        <v>40</v>
      </c>
      <c r="D42" s="68">
        <f t="shared" si="4"/>
        <v>80</v>
      </c>
    </row>
    <row r="43" spans="1:4" ht="16.2" thickBot="1" x14ac:dyDescent="0.35">
      <c r="A43" s="187" t="s">
        <v>32</v>
      </c>
      <c r="B43" s="188"/>
      <c r="C43" s="189"/>
      <c r="D43" s="104"/>
    </row>
    <row r="44" spans="1:4" ht="16.2" thickBot="1" x14ac:dyDescent="0.35">
      <c r="A44" s="187" t="s">
        <v>33</v>
      </c>
      <c r="B44" s="188"/>
      <c r="C44" s="189"/>
      <c r="D44" s="105"/>
    </row>
    <row r="45" spans="1:4" ht="16.2" thickBot="1" x14ac:dyDescent="0.35">
      <c r="A45" s="106" t="s">
        <v>2</v>
      </c>
      <c r="B45" s="107" t="s">
        <v>21</v>
      </c>
      <c r="C45" s="108" t="s">
        <v>34</v>
      </c>
      <c r="D45" s="105"/>
    </row>
    <row r="46" spans="1:4" ht="15.6" x14ac:dyDescent="0.3">
      <c r="A46" s="3"/>
      <c r="B46" s="11">
        <f>SUM(D37:D42)</f>
        <v>1240</v>
      </c>
      <c r="C46" s="109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103" workbookViewId="0">
      <selection activeCell="D123" sqref="D123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4" t="s">
        <v>100</v>
      </c>
      <c r="B1" s="174"/>
      <c r="C1" s="174"/>
      <c r="D1" s="174"/>
    </row>
    <row r="2" spans="1:7" ht="22.8" x14ac:dyDescent="0.4">
      <c r="A2" s="174" t="s">
        <v>101</v>
      </c>
      <c r="B2" s="174"/>
      <c r="C2" s="174"/>
      <c r="D2" s="174"/>
    </row>
    <row r="3" spans="1:7" x14ac:dyDescent="0.3">
      <c r="A3" s="178"/>
      <c r="B3" s="178"/>
      <c r="C3" s="178"/>
      <c r="D3" s="178"/>
    </row>
    <row r="4" spans="1:7" x14ac:dyDescent="0.3">
      <c r="A4" s="32" t="s">
        <v>109</v>
      </c>
      <c r="B4" s="173" t="s">
        <v>163</v>
      </c>
      <c r="C4" s="173"/>
    </row>
    <row r="5" spans="1:7" x14ac:dyDescent="0.3">
      <c r="A5" s="32" t="s">
        <v>110</v>
      </c>
      <c r="B5" s="173" t="s">
        <v>165</v>
      </c>
      <c r="C5" s="173"/>
      <c r="E5" s="53"/>
    </row>
    <row r="6" spans="1:7" x14ac:dyDescent="0.3">
      <c r="A6" s="32"/>
      <c r="B6" s="173"/>
      <c r="C6" s="173"/>
    </row>
    <row r="7" spans="1:7" x14ac:dyDescent="0.3">
      <c r="A7" s="177" t="s">
        <v>35</v>
      </c>
      <c r="B7" s="177"/>
      <c r="C7" s="177"/>
    </row>
    <row r="8" spans="1:7" ht="16.2" thickBot="1" x14ac:dyDescent="0.35">
      <c r="D8" s="77"/>
      <c r="E8" s="77"/>
      <c r="F8" s="77"/>
      <c r="G8" s="77"/>
    </row>
    <row r="9" spans="1:7" ht="16.2" thickBot="1" x14ac:dyDescent="0.35">
      <c r="A9" s="13">
        <v>1</v>
      </c>
      <c r="B9" s="134" t="s">
        <v>36</v>
      </c>
      <c r="C9" s="134" t="s">
        <v>37</v>
      </c>
      <c r="D9" s="77"/>
      <c r="E9" s="77"/>
      <c r="F9" s="77"/>
      <c r="G9" s="77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30">
        <f>C10+C11</f>
        <v>2399.2280000000001</v>
      </c>
      <c r="E10" s="130">
        <f>D10/220</f>
        <v>10.905581818181819</v>
      </c>
      <c r="F10" s="77"/>
      <c r="G10" s="77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1">
        <f>5*4.34</f>
        <v>21.7</v>
      </c>
      <c r="E11" s="130">
        <f>E10*0.2</f>
        <v>2.181116363636364</v>
      </c>
      <c r="F11" s="77"/>
      <c r="G11" s="77"/>
    </row>
    <row r="12" spans="1:7" ht="16.2" thickBot="1" x14ac:dyDescent="0.35">
      <c r="A12" s="15" t="s">
        <v>41</v>
      </c>
      <c r="B12" s="16" t="s">
        <v>154</v>
      </c>
      <c r="C12" s="23">
        <f>E12*D12</f>
        <v>113.59254021818184</v>
      </c>
      <c r="D12" s="131">
        <f>1.5*4.34</f>
        <v>6.51</v>
      </c>
      <c r="E12" s="130">
        <f>E10*1.6</f>
        <v>17.448930909090912</v>
      </c>
      <c r="F12" s="77"/>
      <c r="G12" s="77"/>
    </row>
    <row r="13" spans="1:7" ht="16.2" thickBot="1" x14ac:dyDescent="0.35">
      <c r="A13" s="15" t="s">
        <v>42</v>
      </c>
      <c r="B13" s="16" t="s">
        <v>174</v>
      </c>
      <c r="C13" s="23">
        <f>C12*22%</f>
        <v>24.990358848000003</v>
      </c>
      <c r="D13" s="131"/>
      <c r="E13" s="130"/>
      <c r="F13" s="77"/>
      <c r="G13" s="77"/>
    </row>
    <row r="14" spans="1:7" ht="16.2" thickBot="1" x14ac:dyDescent="0.35">
      <c r="A14" s="15" t="s">
        <v>43</v>
      </c>
      <c r="B14" s="16" t="s">
        <v>4</v>
      </c>
      <c r="C14" s="23">
        <f>D11*E11</f>
        <v>47.330225090909096</v>
      </c>
      <c r="D14" s="132"/>
      <c r="E14" s="130">
        <f>E11+E10</f>
        <v>13.086698181818182</v>
      </c>
      <c r="F14" s="77"/>
      <c r="G14" s="77"/>
    </row>
    <row r="15" spans="1:7" ht="16.2" thickBot="1" x14ac:dyDescent="0.35">
      <c r="A15" s="15" t="s">
        <v>45</v>
      </c>
      <c r="B15" s="16" t="s">
        <v>166</v>
      </c>
      <c r="C15" s="23">
        <f>E14*0.34</f>
        <v>4.4494773818181823</v>
      </c>
      <c r="D15" s="77"/>
      <c r="E15" s="133">
        <f>E10*1.6</f>
        <v>17.448930909090912</v>
      </c>
      <c r="F15" s="77"/>
      <c r="G15" s="77"/>
    </row>
    <row r="16" spans="1:7" ht="16.2" thickBot="1" x14ac:dyDescent="0.35">
      <c r="A16" s="175" t="s">
        <v>5</v>
      </c>
      <c r="B16" s="176"/>
      <c r="C16" s="39">
        <f>SUM(C10:C15)</f>
        <v>2589.5906015389096</v>
      </c>
      <c r="D16" s="77"/>
      <c r="E16" s="77"/>
      <c r="F16" s="77"/>
      <c r="G16" s="77"/>
    </row>
    <row r="17" spans="1:7" x14ac:dyDescent="0.3">
      <c r="D17" s="77"/>
      <c r="E17" s="77"/>
      <c r="F17" s="77"/>
      <c r="G17" s="77"/>
    </row>
    <row r="18" spans="1:7" x14ac:dyDescent="0.3">
      <c r="D18" s="77"/>
      <c r="E18" s="77"/>
      <c r="F18" s="77"/>
      <c r="G18" s="77"/>
    </row>
    <row r="19" spans="1:7" x14ac:dyDescent="0.3">
      <c r="A19" s="166" t="s">
        <v>48</v>
      </c>
      <c r="B19" s="166"/>
      <c r="C19" s="166"/>
    </row>
    <row r="20" spans="1:7" x14ac:dyDescent="0.3">
      <c r="A20" s="12"/>
    </row>
    <row r="21" spans="1:7" x14ac:dyDescent="0.3">
      <c r="A21" s="169" t="s">
        <v>49</v>
      </c>
      <c r="B21" s="169"/>
      <c r="C21" s="169"/>
    </row>
    <row r="22" spans="1:7" ht="16.2" thickBot="1" x14ac:dyDescent="0.35"/>
    <row r="23" spans="1:7" ht="16.2" thickBot="1" x14ac:dyDescent="0.35">
      <c r="A23" s="13" t="s">
        <v>50</v>
      </c>
      <c r="B23" s="134" t="s">
        <v>51</v>
      </c>
      <c r="C23" s="134" t="s">
        <v>57</v>
      </c>
      <c r="D23" s="134" t="s">
        <v>37</v>
      </c>
    </row>
    <row r="24" spans="1:7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215.71289710819116</v>
      </c>
    </row>
    <row r="25" spans="1:7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313.34046278620804</v>
      </c>
    </row>
    <row r="26" spans="1:7" ht="16.2" thickBot="1" x14ac:dyDescent="0.35">
      <c r="A26" s="167" t="s">
        <v>5</v>
      </c>
      <c r="B26" s="168"/>
      <c r="C26" s="40">
        <f>SUM(C24:C25)</f>
        <v>0.20429999999999998</v>
      </c>
      <c r="D26" s="41">
        <f>C$16*C26</f>
        <v>529.05335989439914</v>
      </c>
    </row>
    <row r="29" spans="1:7" x14ac:dyDescent="0.3">
      <c r="A29" s="172" t="s">
        <v>54</v>
      </c>
      <c r="B29" s="172"/>
      <c r="C29" s="172"/>
      <c r="D29" s="172"/>
    </row>
    <row r="30" spans="1:7" ht="16.2" thickBot="1" x14ac:dyDescent="0.35"/>
    <row r="31" spans="1:7" ht="16.2" thickBot="1" x14ac:dyDescent="0.35">
      <c r="A31" s="13" t="s">
        <v>55</v>
      </c>
      <c r="B31" s="134" t="s">
        <v>56</v>
      </c>
      <c r="C31" s="134" t="s">
        <v>57</v>
      </c>
      <c r="D31" s="134" t="s">
        <v>37</v>
      </c>
    </row>
    <row r="32" spans="1:7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623.7287922866617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77.966099035832713</v>
      </c>
    </row>
    <row r="34" spans="1:5" ht="16.2" thickBot="1" x14ac:dyDescent="0.35">
      <c r="A34" s="15" t="s">
        <v>41</v>
      </c>
      <c r="B34" s="16" t="s">
        <v>60</v>
      </c>
      <c r="C34" s="113">
        <f>'Posto 12x36 diurno ISS 2%'!C30</f>
        <v>0.03</v>
      </c>
      <c r="D34" s="38">
        <f t="shared" si="0"/>
        <v>93.559318842999247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46.779659421499623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31.186439614333086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18.711863768599851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6.2372879228666172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249.49151691466469</v>
      </c>
    </row>
    <row r="40" spans="1:5" ht="16.2" thickBot="1" x14ac:dyDescent="0.35">
      <c r="A40" s="167" t="s">
        <v>64</v>
      </c>
      <c r="B40" s="168"/>
      <c r="C40" s="17">
        <f>SUM(C32:C39)</f>
        <v>0.36800000000000005</v>
      </c>
      <c r="D40" s="38">
        <f t="shared" si="0"/>
        <v>1147.6609778074576</v>
      </c>
      <c r="E40" s="67">
        <f>C40*C26</f>
        <v>7.5182399999999996E-2</v>
      </c>
    </row>
    <row r="43" spans="1:5" x14ac:dyDescent="0.3">
      <c r="A43" s="169" t="s">
        <v>65</v>
      </c>
      <c r="B43" s="169"/>
      <c r="C43" s="169"/>
    </row>
    <row r="44" spans="1:5" ht="16.2" thickBot="1" x14ac:dyDescent="0.35"/>
    <row r="45" spans="1:5" ht="16.2" thickBot="1" x14ac:dyDescent="0.35">
      <c r="A45" s="13" t="s">
        <v>66</v>
      </c>
      <c r="B45" s="134" t="s">
        <v>67</v>
      </c>
      <c r="C45" s="134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'Planlha de Apoio AME S Sáb'!D14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'Planlha de Apoio AME S Sáb'!D21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14">
        <v>15</v>
      </c>
    </row>
    <row r="49" spans="1:3" ht="16.2" thickBot="1" x14ac:dyDescent="0.35">
      <c r="A49" s="46" t="s">
        <v>42</v>
      </c>
      <c r="B49" s="34" t="s">
        <v>144</v>
      </c>
      <c r="C49" s="23">
        <f>'Planlha de Apoio AME S Sáb'!D25</f>
        <v>161.0915</v>
      </c>
    </row>
    <row r="50" spans="1:3" ht="16.2" thickBot="1" x14ac:dyDescent="0.35">
      <c r="A50" s="46" t="s">
        <v>43</v>
      </c>
      <c r="B50" s="115" t="s">
        <v>145</v>
      </c>
      <c r="C50" s="114"/>
    </row>
    <row r="51" spans="1:3" ht="16.2" thickBot="1" x14ac:dyDescent="0.35">
      <c r="A51" s="175" t="s">
        <v>5</v>
      </c>
      <c r="B51" s="176"/>
      <c r="C51" s="23">
        <f>SUM(C46:C50)</f>
        <v>1009.9431</v>
      </c>
    </row>
    <row r="54" spans="1:3" x14ac:dyDescent="0.3">
      <c r="A54" s="169" t="s">
        <v>69</v>
      </c>
      <c r="B54" s="169"/>
      <c r="C54" s="169"/>
    </row>
    <row r="55" spans="1:3" ht="16.2" thickBot="1" x14ac:dyDescent="0.35"/>
    <row r="56" spans="1:3" ht="16.2" thickBot="1" x14ac:dyDescent="0.35">
      <c r="A56" s="13">
        <v>2</v>
      </c>
      <c r="B56" s="134" t="s">
        <v>70</v>
      </c>
      <c r="C56" s="134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529.05335989439914</v>
      </c>
    </row>
    <row r="58" spans="1:3" ht="16.2" thickBot="1" x14ac:dyDescent="0.35">
      <c r="A58" s="15" t="s">
        <v>55</v>
      </c>
      <c r="B58" s="16" t="s">
        <v>56</v>
      </c>
      <c r="C58" s="23">
        <f>D40</f>
        <v>1147.6609778074576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167" t="s">
        <v>5</v>
      </c>
      <c r="B60" s="168"/>
      <c r="C60" s="23">
        <f>SUM(C57:C59)</f>
        <v>2686.6574377018569</v>
      </c>
    </row>
    <row r="61" spans="1:3" x14ac:dyDescent="0.3">
      <c r="A61" s="2"/>
    </row>
    <row r="63" spans="1:3" x14ac:dyDescent="0.3">
      <c r="A63" s="166" t="s">
        <v>71</v>
      </c>
      <c r="B63" s="166"/>
      <c r="C63" s="166"/>
    </row>
    <row r="64" spans="1:3" ht="16.2" thickBot="1" x14ac:dyDescent="0.35"/>
    <row r="65" spans="1:4" ht="16.2" thickBot="1" x14ac:dyDescent="0.35">
      <c r="A65" s="13">
        <v>3</v>
      </c>
      <c r="B65" s="134" t="s">
        <v>72</v>
      </c>
      <c r="C65" s="134" t="s">
        <v>57</v>
      </c>
      <c r="D65" s="134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10.87628052646342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0.87010244211707355</v>
      </c>
    </row>
    <row r="68" spans="1:4" ht="16.2" thickBot="1" x14ac:dyDescent="0.35">
      <c r="A68" s="15" t="s">
        <v>41</v>
      </c>
      <c r="B68" s="18" t="s">
        <v>131</v>
      </c>
      <c r="C68" s="27">
        <v>3.5999999999999999E-3</v>
      </c>
      <c r="D68" s="23">
        <f>C68*C16</f>
        <v>9.322526165540074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50.238057669854847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18.487605222506584</v>
      </c>
    </row>
    <row r="71" spans="1:4" ht="16.2" thickBot="1" x14ac:dyDescent="0.35">
      <c r="A71" s="15" t="s">
        <v>45</v>
      </c>
      <c r="B71" s="18" t="s">
        <v>132</v>
      </c>
      <c r="C71" s="27">
        <v>3.6400000000000002E-2</v>
      </c>
      <c r="D71" s="23">
        <f>C71*C16</f>
        <v>94.26109789601631</v>
      </c>
    </row>
    <row r="72" spans="1:4" ht="16.2" thickBot="1" x14ac:dyDescent="0.35">
      <c r="A72" s="167" t="s">
        <v>5</v>
      </c>
      <c r="B72" s="168"/>
      <c r="C72" s="27">
        <f>SUM(C66:C71)</f>
        <v>7.1075200000000005E-2</v>
      </c>
      <c r="D72" s="23">
        <f>SUM(D66:D71)</f>
        <v>184.05566992249831</v>
      </c>
    </row>
    <row r="75" spans="1:4" x14ac:dyDescent="0.3">
      <c r="A75" s="166" t="s">
        <v>79</v>
      </c>
      <c r="B75" s="166"/>
      <c r="C75" s="166"/>
    </row>
    <row r="78" spans="1:4" x14ac:dyDescent="0.3">
      <c r="A78" s="169" t="s">
        <v>80</v>
      </c>
      <c r="B78" s="169"/>
      <c r="C78" s="169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134" t="s">
        <v>82</v>
      </c>
      <c r="C80" s="134" t="s">
        <v>57</v>
      </c>
      <c r="D80" s="134" t="s">
        <v>37</v>
      </c>
    </row>
    <row r="81" spans="1:7" ht="16.2" thickBot="1" x14ac:dyDescent="0.35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17.983268066242427</v>
      </c>
    </row>
    <row r="82" spans="1:7" ht="16.2" thickBot="1" x14ac:dyDescent="0.35">
      <c r="A82" s="15" t="s">
        <v>40</v>
      </c>
      <c r="B82" s="16" t="s">
        <v>82</v>
      </c>
      <c r="C82" s="116">
        <v>0.02</v>
      </c>
      <c r="D82" s="23">
        <f t="shared" si="1"/>
        <v>51.791812030778196</v>
      </c>
    </row>
    <row r="83" spans="1:7" ht="16.2" thickBot="1" x14ac:dyDescent="0.35">
      <c r="A83" s="15" t="s">
        <v>41</v>
      </c>
      <c r="B83" s="16" t="s">
        <v>83</v>
      </c>
      <c r="C83" s="116">
        <v>1.4999999999999999E-2</v>
      </c>
      <c r="D83" s="23">
        <f t="shared" si="1"/>
        <v>38.843859023083645</v>
      </c>
    </row>
    <row r="84" spans="1:7" ht="16.2" thickBot="1" x14ac:dyDescent="0.35">
      <c r="A84" s="15" t="s">
        <v>42</v>
      </c>
      <c r="B84" s="16" t="s">
        <v>84</v>
      </c>
      <c r="C84" s="116">
        <v>0.01</v>
      </c>
      <c r="D84" s="23">
        <f t="shared" si="1"/>
        <v>25.895906015389098</v>
      </c>
    </row>
    <row r="85" spans="1:7" ht="16.2" thickBot="1" x14ac:dyDescent="0.35">
      <c r="A85" s="15" t="s">
        <v>43</v>
      </c>
      <c r="B85" s="16" t="s">
        <v>85</v>
      </c>
      <c r="C85" s="116">
        <v>0.01</v>
      </c>
      <c r="D85" s="23">
        <f t="shared" si="1"/>
        <v>25.895906015389098</v>
      </c>
    </row>
    <row r="86" spans="1:7" ht="16.2" thickBot="1" x14ac:dyDescent="0.35">
      <c r="A86" s="15" t="s">
        <v>45</v>
      </c>
      <c r="B86" s="117" t="s">
        <v>47</v>
      </c>
      <c r="C86" s="116">
        <v>0</v>
      </c>
      <c r="D86" s="23">
        <f t="shared" si="1"/>
        <v>0</v>
      </c>
    </row>
    <row r="87" spans="1:7" ht="16.2" thickBot="1" x14ac:dyDescent="0.35">
      <c r="A87" s="167" t="s">
        <v>64</v>
      </c>
      <c r="B87" s="168"/>
      <c r="C87" s="27">
        <f>SUM(C81:C86)</f>
        <v>6.1944444444444448E-2</v>
      </c>
      <c r="D87" s="23">
        <f t="shared" si="1"/>
        <v>160.41075115088248</v>
      </c>
    </row>
    <row r="88" spans="1:7" x14ac:dyDescent="0.3">
      <c r="C88" s="53">
        <f>C26+C40+C72+C87+E40</f>
        <v>0.78050204444444449</v>
      </c>
    </row>
    <row r="90" spans="1:7" x14ac:dyDescent="0.3">
      <c r="A90" s="169" t="s">
        <v>86</v>
      </c>
      <c r="B90" s="169"/>
      <c r="C90" s="169"/>
      <c r="F90" s="71"/>
      <c r="G90" s="71"/>
    </row>
    <row r="91" spans="1:7" ht="16.2" thickBot="1" x14ac:dyDescent="0.35">
      <c r="A91" s="12"/>
      <c r="F91" s="71"/>
      <c r="G91" s="71"/>
    </row>
    <row r="92" spans="1:7" ht="16.2" thickBot="1" x14ac:dyDescent="0.35">
      <c r="A92" s="13" t="s">
        <v>87</v>
      </c>
      <c r="B92" s="134" t="s">
        <v>129</v>
      </c>
      <c r="C92" s="134" t="s">
        <v>37</v>
      </c>
      <c r="F92" s="69">
        <f>C10+C11</f>
        <v>2399.2280000000001</v>
      </c>
      <c r="G92" s="71"/>
    </row>
    <row r="93" spans="1:7" ht="16.2" thickBot="1" x14ac:dyDescent="0.35">
      <c r="A93" s="15" t="s">
        <v>38</v>
      </c>
      <c r="B93" s="16" t="s">
        <v>102</v>
      </c>
      <c r="C93" s="52">
        <f>F95*0.5</f>
        <v>226.83610181818185</v>
      </c>
      <c r="F93" s="69">
        <f>F92/220</f>
        <v>10.905581818181819</v>
      </c>
      <c r="G93" s="71"/>
    </row>
    <row r="94" spans="1:7" ht="16.2" thickBot="1" x14ac:dyDescent="0.35">
      <c r="A94" s="167" t="s">
        <v>5</v>
      </c>
      <c r="B94" s="168"/>
      <c r="C94" s="52">
        <f>C93</f>
        <v>226.83610181818185</v>
      </c>
      <c r="F94" s="69">
        <f>F93*1.6</f>
        <v>17.448930909090912</v>
      </c>
      <c r="G94" s="71"/>
    </row>
    <row r="95" spans="1:7" x14ac:dyDescent="0.3">
      <c r="F95" s="69">
        <f>F94*26</f>
        <v>453.67220363636369</v>
      </c>
      <c r="G95" s="71"/>
    </row>
    <row r="96" spans="1:7" x14ac:dyDescent="0.3">
      <c r="F96" s="71"/>
      <c r="G96" s="71"/>
    </row>
    <row r="97" spans="1:7" x14ac:dyDescent="0.3">
      <c r="A97" s="169" t="s">
        <v>89</v>
      </c>
      <c r="B97" s="169"/>
      <c r="C97" s="169"/>
      <c r="F97" s="71"/>
      <c r="G97" s="71"/>
    </row>
    <row r="98" spans="1:7" ht="16.2" thickBot="1" x14ac:dyDescent="0.35">
      <c r="A98" s="12"/>
      <c r="F98" s="71"/>
    </row>
    <row r="99" spans="1:7" ht="16.2" thickBot="1" x14ac:dyDescent="0.35">
      <c r="A99" s="13">
        <v>4</v>
      </c>
      <c r="B99" s="134" t="s">
        <v>90</v>
      </c>
      <c r="C99" s="134" t="s">
        <v>37</v>
      </c>
    </row>
    <row r="100" spans="1:7" ht="16.2" thickBot="1" x14ac:dyDescent="0.35">
      <c r="A100" s="15" t="s">
        <v>81</v>
      </c>
      <c r="B100" s="16" t="s">
        <v>82</v>
      </c>
      <c r="C100" s="23">
        <f>D87</f>
        <v>160.41075115088248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226.83610181818185</v>
      </c>
    </row>
    <row r="102" spans="1:7" ht="16.2" thickBot="1" x14ac:dyDescent="0.35">
      <c r="A102" s="167" t="s">
        <v>5</v>
      </c>
      <c r="B102" s="168"/>
      <c r="C102" s="39">
        <f>C100+C101</f>
        <v>387.24685296906432</v>
      </c>
    </row>
    <row r="105" spans="1:7" x14ac:dyDescent="0.3">
      <c r="A105" s="166" t="s">
        <v>91</v>
      </c>
      <c r="B105" s="166"/>
      <c r="C105" s="166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134" t="s">
        <v>37</v>
      </c>
    </row>
    <row r="108" spans="1:7" ht="16.2" thickBot="1" x14ac:dyDescent="0.35">
      <c r="A108" s="15" t="s">
        <v>38</v>
      </c>
      <c r="B108" s="16" t="s">
        <v>92</v>
      </c>
      <c r="C108" s="114">
        <f>'Planlha de Apoio AME S Sáb'!C46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14">
        <f>'Planlha de Apoio AME S Sáb'!D34</f>
        <v>72.938749999999999</v>
      </c>
    </row>
    <row r="110" spans="1:7" ht="16.2" thickBot="1" x14ac:dyDescent="0.35">
      <c r="A110" s="15" t="s">
        <v>41</v>
      </c>
      <c r="B110" s="117" t="s">
        <v>146</v>
      </c>
      <c r="C110" s="114"/>
    </row>
    <row r="111" spans="1:7" ht="16.2" thickBot="1" x14ac:dyDescent="0.35">
      <c r="A111" s="15" t="s">
        <v>42</v>
      </c>
      <c r="B111" s="117" t="s">
        <v>146</v>
      </c>
      <c r="C111" s="114"/>
    </row>
    <row r="112" spans="1:7" ht="16.2" thickBot="1" x14ac:dyDescent="0.35">
      <c r="A112" s="167" t="s">
        <v>64</v>
      </c>
      <c r="B112" s="168"/>
      <c r="C112" s="23">
        <f>SUM(C108:C111)</f>
        <v>176.27208333333334</v>
      </c>
    </row>
    <row r="115" spans="1:4" x14ac:dyDescent="0.3">
      <c r="A115" s="166" t="s">
        <v>94</v>
      </c>
      <c r="B115" s="166"/>
      <c r="C115" s="166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134" t="s">
        <v>57</v>
      </c>
      <c r="D117" s="134" t="s">
        <v>37</v>
      </c>
    </row>
    <row r="118" spans="1:4" ht="16.2" thickBot="1" x14ac:dyDescent="0.35">
      <c r="A118" s="15" t="s">
        <v>38</v>
      </c>
      <c r="B118" s="43" t="s">
        <v>24</v>
      </c>
      <c r="C118" s="113">
        <f>'Posto 12x36 diurno ISS 2%'!C114</f>
        <v>0.1</v>
      </c>
      <c r="D118" s="45">
        <f>C118*C137</f>
        <v>602.38226454656626</v>
      </c>
    </row>
    <row r="119" spans="1:4" ht="16.2" thickBot="1" x14ac:dyDescent="0.35">
      <c r="A119" s="15" t="s">
        <v>40</v>
      </c>
      <c r="B119" s="43" t="s">
        <v>26</v>
      </c>
      <c r="C119" s="113">
        <f>C118</f>
        <v>0.1</v>
      </c>
      <c r="D119" s="45">
        <f>C119*(C137+D118)</f>
        <v>662.62049100122294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266.04212713699098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218.66476203040352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47.377365106587433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0.02</v>
      </c>
      <c r="D125" s="45">
        <f>C125*(C$137+D$118+D$119)</f>
        <v>145.77650802026903</v>
      </c>
    </row>
    <row r="126" spans="1:4" ht="16.2" thickBot="1" x14ac:dyDescent="0.35">
      <c r="A126" s="170" t="s">
        <v>64</v>
      </c>
      <c r="B126" s="171"/>
      <c r="C126" s="44">
        <f>C118+C119+C121+C124+C125</f>
        <v>0.25650000000000001</v>
      </c>
      <c r="D126" s="45">
        <f>D118+D119+D121+D124+D125</f>
        <v>1676.821390705049</v>
      </c>
    </row>
    <row r="129" spans="1:3" x14ac:dyDescent="0.3">
      <c r="A129" s="166" t="s">
        <v>95</v>
      </c>
      <c r="B129" s="166"/>
      <c r="C129" s="166"/>
    </row>
    <row r="130" spans="1:3" ht="16.2" thickBot="1" x14ac:dyDescent="0.35"/>
    <row r="131" spans="1:3" ht="16.2" thickBot="1" x14ac:dyDescent="0.35">
      <c r="A131" s="13"/>
      <c r="B131" s="134" t="s">
        <v>96</v>
      </c>
      <c r="C131" s="134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2589.5906015389096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2686.6574377018569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184.05566992249831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387.24685296906432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167" t="s">
        <v>97</v>
      </c>
      <c r="B137" s="168"/>
      <c r="C137" s="42">
        <f>SUM(C132:C136)</f>
        <v>6023.8226454656624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1676.821390705049</v>
      </c>
    </row>
    <row r="139" spans="1:3" x14ac:dyDescent="0.3">
      <c r="A139" s="164" t="s">
        <v>99</v>
      </c>
      <c r="B139" s="165"/>
      <c r="C139" s="49">
        <f>C137+C138</f>
        <v>7700.6440361707118</v>
      </c>
    </row>
    <row r="140" spans="1:3" x14ac:dyDescent="0.3">
      <c r="A140" s="161" t="s">
        <v>118</v>
      </c>
      <c r="B140" s="162"/>
      <c r="C140" s="51">
        <v>2</v>
      </c>
    </row>
    <row r="141" spans="1:3" ht="16.2" thickBot="1" x14ac:dyDescent="0.35">
      <c r="A141" s="163" t="s">
        <v>119</v>
      </c>
      <c r="B141" s="163"/>
      <c r="C141" s="50">
        <f>C139*C140</f>
        <v>15401.288072341424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2</vt:i4>
      </vt:variant>
    </vt:vector>
  </HeadingPairs>
  <TitlesOfParts>
    <vt:vector size="13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5%</vt:lpstr>
      <vt:lpstr>Posto 12x36 noturno ISS 5%</vt:lpstr>
      <vt:lpstr>Planilha de Apoio - P 12 x 36</vt:lpstr>
      <vt:lpstr>RIP Seg Sáb -01</vt:lpstr>
      <vt:lpstr>RIP Seg Sáb - 02</vt:lpstr>
      <vt:lpstr>Planlha de Apoio AME S Sáb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2022-03-28T20:01:14Z</dcterms:modified>
</cp:coreProperties>
</file>