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5%" sheetId="28" r:id="rId6"/>
    <sheet name="Posto 12x36 noturno ISS 5%" sheetId="29" r:id="rId7"/>
    <sheet name="Planilha de Apoio - P 12 x 36" sheetId="4" r:id="rId8"/>
    <sheet name="SCA - Seg Sab" sheetId="14" r:id="rId9"/>
    <sheet name="Planlha de Apoio SCA" sheetId="20" r:id="rId10"/>
    <sheet name="SCA Seg Sex" sheetId="30" r:id="rId11"/>
    <sheet name="Planlha de Apoio SCA Seg Sex" sheetId="31" r:id="rId12"/>
  </sheets>
  <definedNames>
    <definedName name="_xlnm.Print_Area" localSheetId="1">'Posto 12x36 diurno ISS 2%'!$A$1:$D$137</definedName>
    <definedName name="_xlnm.Print_Area" localSheetId="2">'Posto 12x36 noturno ISS 2%'!$A$1:$D$139</definedName>
    <definedName name="_xlnm.Print_Area" localSheetId="8">'SCA - Seg Sab'!$A$1:$D$139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1" l="1"/>
  <c r="C107" i="30"/>
  <c r="C106" i="30"/>
  <c r="C47" i="30"/>
  <c r="C45" i="30"/>
  <c r="C44" i="30"/>
  <c r="D42" i="31"/>
  <c r="D41" i="31"/>
  <c r="D40" i="31"/>
  <c r="B46" i="31" s="1"/>
  <c r="C46" i="31" s="1"/>
  <c r="D39" i="31"/>
  <c r="D38" i="31"/>
  <c r="D37" i="31"/>
  <c r="C33" i="31"/>
  <c r="D33" i="31" s="1"/>
  <c r="C32" i="31"/>
  <c r="D32" i="31" s="1"/>
  <c r="C31" i="31"/>
  <c r="D31" i="31" s="1"/>
  <c r="C30" i="31"/>
  <c r="D30" i="31" s="1"/>
  <c r="C29" i="31"/>
  <c r="D29" i="31" s="1"/>
  <c r="D34" i="31" s="1"/>
  <c r="D25" i="31"/>
  <c r="D20" i="31"/>
  <c r="D19" i="31"/>
  <c r="D21" i="31" s="1"/>
  <c r="A17" i="31"/>
  <c r="E10" i="31"/>
  <c r="C14" i="31" s="1"/>
  <c r="E6" i="31"/>
  <c r="B14" i="31" s="1"/>
  <c r="D14" i="31" s="1"/>
  <c r="F93" i="14"/>
  <c r="F93" i="30"/>
  <c r="C119" i="30"/>
  <c r="C116" i="30"/>
  <c r="C117" i="30" s="1"/>
  <c r="C110" i="30"/>
  <c r="C134" i="30" s="1"/>
  <c r="F90" i="30"/>
  <c r="F91" i="30" s="1"/>
  <c r="F92" i="30" s="1"/>
  <c r="C85" i="30"/>
  <c r="C79" i="30"/>
  <c r="C65" i="30"/>
  <c r="C38" i="30"/>
  <c r="E38" i="30" s="1"/>
  <c r="C32" i="30"/>
  <c r="C24" i="30"/>
  <c r="D13" i="30"/>
  <c r="D11" i="30"/>
  <c r="C11" i="30"/>
  <c r="D10" i="30"/>
  <c r="E10" i="30" s="1"/>
  <c r="D13" i="14"/>
  <c r="C49" i="30" l="1"/>
  <c r="C57" i="30" s="1"/>
  <c r="C91" i="30"/>
  <c r="C92" i="30" s="1"/>
  <c r="C99" i="30" s="1"/>
  <c r="E13" i="30"/>
  <c r="C12" i="30" s="1"/>
  <c r="C13" i="30" s="1"/>
  <c r="E11" i="30"/>
  <c r="E12" i="30" s="1"/>
  <c r="C14" i="30"/>
  <c r="C124" i="30"/>
  <c r="C68" i="30"/>
  <c r="D83" i="30" l="1"/>
  <c r="D69" i="30"/>
  <c r="C130" i="30"/>
  <c r="D80" i="30"/>
  <c r="D66" i="30"/>
  <c r="D85" i="30"/>
  <c r="C98" i="30" s="1"/>
  <c r="C100" i="30" s="1"/>
  <c r="C133" i="30" s="1"/>
  <c r="D65" i="30"/>
  <c r="D22" i="30"/>
  <c r="D82" i="30"/>
  <c r="D81" i="30"/>
  <c r="D67" i="30"/>
  <c r="D79" i="30"/>
  <c r="D24" i="30"/>
  <c r="D23" i="30"/>
  <c r="D84" i="30"/>
  <c r="D64" i="30"/>
  <c r="C70" i="30"/>
  <c r="C86" i="30" s="1"/>
  <c r="D68" i="30"/>
  <c r="D70" i="30" l="1"/>
  <c r="C132" i="30" s="1"/>
  <c r="D32" i="30"/>
  <c r="D31" i="30"/>
  <c r="C55" i="30"/>
  <c r="D30" i="30"/>
  <c r="D36" i="30"/>
  <c r="D33" i="30"/>
  <c r="D38" i="30"/>
  <c r="C56" i="30" s="1"/>
  <c r="D37" i="30"/>
  <c r="D35" i="30"/>
  <c r="D34" i="30"/>
  <c r="C58" i="30" l="1"/>
  <c r="C131" i="30" l="1"/>
  <c r="C135" i="30" s="1"/>
  <c r="D118" i="30"/>
  <c r="D116" i="30" l="1"/>
  <c r="D117" i="30" l="1"/>
  <c r="D120" i="30" s="1"/>
  <c r="D119" i="30" l="1"/>
  <c r="D123" i="30"/>
  <c r="D122" i="30"/>
  <c r="D121" i="30"/>
  <c r="D124" i="30" l="1"/>
  <c r="C136" i="30" s="1"/>
  <c r="C137" i="30" s="1"/>
  <c r="C139" i="30" s="1"/>
  <c r="F41" i="11" l="1"/>
  <c r="F33" i="11"/>
  <c r="F9" i="11"/>
  <c r="C119" i="29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16" i="26"/>
  <c r="C107" i="26"/>
  <c r="C106" i="26"/>
  <c r="C110" i="26" s="1"/>
  <c r="C134" i="26" s="1"/>
  <c r="C84" i="26"/>
  <c r="C83" i="26"/>
  <c r="C82" i="26"/>
  <c r="C81" i="26"/>
  <c r="C80" i="26"/>
  <c r="C79" i="26"/>
  <c r="C85" i="26" s="1"/>
  <c r="C69" i="26"/>
  <c r="C68" i="26"/>
  <c r="C67" i="26"/>
  <c r="C66" i="26"/>
  <c r="C65" i="26"/>
  <c r="C64" i="26"/>
  <c r="C70" i="26" s="1"/>
  <c r="C47" i="26"/>
  <c r="C45" i="26"/>
  <c r="C44" i="26"/>
  <c r="C49" i="26" s="1"/>
  <c r="C57" i="26" s="1"/>
  <c r="C37" i="26"/>
  <c r="C36" i="26"/>
  <c r="C35" i="26"/>
  <c r="C34" i="26"/>
  <c r="C33" i="26"/>
  <c r="C32" i="26"/>
  <c r="C31" i="26"/>
  <c r="C30" i="26"/>
  <c r="C38" i="26" s="1"/>
  <c r="C23" i="26"/>
  <c r="C22" i="26"/>
  <c r="C24" i="26" s="1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G40" i="11"/>
  <c r="G41" i="11"/>
  <c r="G33" i="11"/>
  <c r="G34" i="11" s="1"/>
  <c r="G35" i="11" s="1"/>
  <c r="G36" i="11" s="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C107" i="10"/>
  <c r="C106" i="10"/>
  <c r="C49" i="10"/>
  <c r="C47" i="3"/>
  <c r="D42" i="20"/>
  <c r="D41" i="20"/>
  <c r="D40" i="20"/>
  <c r="D39" i="20"/>
  <c r="D38" i="20"/>
  <c r="D37" i="20"/>
  <c r="C33" i="20"/>
  <c r="D33" i="20" s="1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C45" i="14" s="1"/>
  <c r="A17" i="20"/>
  <c r="E10" i="20"/>
  <c r="C14" i="20" s="1"/>
  <c r="E6" i="20"/>
  <c r="B14" i="20" s="1"/>
  <c r="D14" i="20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C44" i="14"/>
  <c r="C49" i="14" s="1"/>
  <c r="B46" i="20"/>
  <c r="C46" i="20" s="1"/>
  <c r="D34" i="20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C107" i="14"/>
  <c r="C106" i="14"/>
  <c r="C104" i="3"/>
  <c r="C32" i="14"/>
  <c r="C116" i="14"/>
  <c r="C116" i="10"/>
  <c r="D11" i="14"/>
  <c r="D12" i="10"/>
  <c r="D123" i="29" l="1"/>
  <c r="D122" i="29"/>
  <c r="D121" i="29"/>
  <c r="D116" i="29"/>
  <c r="D117" i="29"/>
  <c r="D119" i="29" s="1"/>
  <c r="D114" i="28"/>
  <c r="C58" i="26"/>
  <c r="D121" i="25"/>
  <c r="D114" i="25"/>
  <c r="D115" i="25"/>
  <c r="D118" i="25" s="1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C45" i="10"/>
  <c r="C44" i="10"/>
  <c r="D123" i="26" l="1"/>
  <c r="D122" i="26"/>
  <c r="D116" i="26"/>
  <c r="D117" i="26"/>
  <c r="D119" i="26" l="1"/>
  <c r="D124" i="26" s="1"/>
  <c r="C136" i="26" s="1"/>
  <c r="C137" i="26" s="1"/>
  <c r="C139" i="26" s="1"/>
  <c r="D120" i="26"/>
  <c r="D121" i="26"/>
  <c r="C119" i="14" l="1"/>
  <c r="C117" i="14"/>
  <c r="C79" i="14"/>
  <c r="C85" i="14" s="1"/>
  <c r="C65" i="14"/>
  <c r="C38" i="14"/>
  <c r="C24" i="14"/>
  <c r="C11" i="14"/>
  <c r="C63" i="3"/>
  <c r="C77" i="3"/>
  <c r="F90" i="14" l="1"/>
  <c r="F91" i="14" s="1"/>
  <c r="F92" i="14" s="1"/>
  <c r="C91" i="14" s="1"/>
  <c r="C92" i="14" s="1"/>
  <c r="C99" i="14" s="1"/>
  <c r="D10" i="14"/>
  <c r="E10" i="14" s="1"/>
  <c r="E38" i="14"/>
  <c r="C124" i="14"/>
  <c r="C68" i="14"/>
  <c r="C64" i="10"/>
  <c r="C66" i="10"/>
  <c r="C67" i="10"/>
  <c r="C69" i="10"/>
  <c r="E11" i="14" l="1"/>
  <c r="E13" i="14"/>
  <c r="C12" i="14" s="1"/>
  <c r="C13" i="14" s="1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0" i="14" l="1"/>
  <c r="C134" i="14" s="1"/>
  <c r="E12" i="14"/>
  <c r="C117" i="10"/>
  <c r="C85" i="10"/>
  <c r="C119" i="10"/>
  <c r="C38" i="10"/>
  <c r="C11" i="10"/>
  <c r="C14" i="14" l="1"/>
  <c r="E90" i="10"/>
  <c r="E93" i="10" s="1"/>
  <c r="E94" i="10" s="1"/>
  <c r="E95" i="10" s="1"/>
  <c r="D10" i="10"/>
  <c r="E10" i="10" s="1"/>
  <c r="E11" i="10" s="1"/>
  <c r="C124" i="10"/>
  <c r="D23" i="14" l="1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2" i="10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/>
  <c r="D116" i="14" l="1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D124" i="14" l="1"/>
  <c r="C136" i="14" s="1"/>
  <c r="C137" i="14" s="1"/>
  <c r="C139" i="14" s="1"/>
  <c r="F39" i="11" s="1"/>
  <c r="G39" i="11" s="1"/>
  <c r="G42" i="11" s="1"/>
  <c r="G43" i="11" s="1"/>
  <c r="G44" i="11" s="1"/>
  <c r="C68" i="3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9" i="11" l="1"/>
  <c r="G10" i="11" s="1"/>
  <c r="F21" i="11"/>
  <c r="G21" i="11" s="1"/>
  <c r="G22" i="11" s="1"/>
  <c r="G23" i="11" s="1"/>
  <c r="G24" i="11" s="1"/>
  <c r="F15" i="11"/>
  <c r="G15" i="11" s="1"/>
  <c r="G16" i="11" s="1"/>
  <c r="G17" i="11" s="1"/>
  <c r="G18" i="11" s="1"/>
  <c r="F27" i="11"/>
  <c r="G27" i="11" s="1"/>
  <c r="G28" i="11" s="1"/>
  <c r="G29" i="11" s="1"/>
  <c r="G30" i="11" s="1"/>
  <c r="G11" i="11" l="1"/>
  <c r="G12" i="11" s="1"/>
  <c r="G47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<sst xmlns="http://schemas.openxmlformats.org/spreadsheetml/2006/main" count="1624" uniqueCount="178">
  <si>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</si>
  <si>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</si>
  <si>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</si>
  <si>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</si>
  <si>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</si>
  <si>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</si>
  <si>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</si>
  <si>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</si>
  <si>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</si>
  <si>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</si>
  <si>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</si>
  <si>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</si>
  <si>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</si>
  <si>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</si>
  <si>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</si>
  <si>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</si>
  <si>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</si>
  <si>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</si>
  <si>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</si>
  <si>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</si>
  <si>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</si>
  <si>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</si>
  <si>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</si>
  <si>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</si>
  <si>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</si>
  <si>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</si>
  <si>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</si>
  <si>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</si>
  <si>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</si>
  <si>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</si>
  <si>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</si>
  <si>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</si>
  <si>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</si>
  <si>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</si>
  <si>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</si>
  <si>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</si>
  <si>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</si>
  <si>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</si>
  <si>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</si>
  <si>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</si>
  <si>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</si>
  <si>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</si>
  <si>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</si>
  <si>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</si>
  <si>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</si>
  <si>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</si>
  <si>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</si>
  <si>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</si>
  <si>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</si>
  <si>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</si>
  <si>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</si>
  <si>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</si>
  <si>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</si>
  <si>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</si>
  <si>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</si>
  <si>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</si>
  <si>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</si>
  <si>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</si>
  <si>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</si>
  <si>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</si>
  <si>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</si>
  <si>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</si>
  <si>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</si>
  <si>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</si>
  <si>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</si>
  <si>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</si>
  <si>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</si>
  <si>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</si>
  <si>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</si>
  <si>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</si>
  <si>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</si>
  <si>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</si>
  <si>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</si>
  <si>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</si>
  <si>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</si>
  <si>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</si>
  <si>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</si>
  <si>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</si>
  <si>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</si>
  <si>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</si>
  <si>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</si>
  <si>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</si>
  <si>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</si>
  <si>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</si>
  <si>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</si>
  <si>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</si>
  <si>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</si>
  <si>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</si>
  <si>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</si>
  <si>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</si>
  <si>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</si>
  <si>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</si>
  <si>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</si>
  <si>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</si>
  <si>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</si>
  <si>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</si>
  <si>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</si>
  <si>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</si>
  <si>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</si>
  <si>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</si>
  <si>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</si>
  <si>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</si>
  <si>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</si>
  <si>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</si>
  <si>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</si>
  <si>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</si>
  <si>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</si>
  <si>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</si>
  <si>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</si>
  <si>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</si>
  <si>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</si>
  <si>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</si>
  <si>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</si>
  <si>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</si>
  <si>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</si>
  <si>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</si>
  <si>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</si>
  <si>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</si>
  <si>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</si>
  <si>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</si>
  <si>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</si>
  <si>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</si>
  <si>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</si>
  <si>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</si>
  <si>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</si>
  <si>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</si>
  <si>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</si>
  <si>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</si>
  <si>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</si>
  <si>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</si>
  <si>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</si>
  <si>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</si>
  <si>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</si>
  <si>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</si>
  <si>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</si>
  <si>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</si>
  <si>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</si>
  <si>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</si>
  <si>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</si>
  <si>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</si>
  <si>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</si>
  <si>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</si>
  <si>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</si>
  <si>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</si>
  <si>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</si>
  <si>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</si>
  <si>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</si>
  <si>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</si>
  <si>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</si>
  <si>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</si>
  <si>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</si>
  <si>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</si>
  <si>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</si>
  <si>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</si>
  <si>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</si>
  <si>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</si>
  <si>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</si>
  <si>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</si>
  <si>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</si>
  <si>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</si>
  <si>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</si>
  <si>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</si>
  <si>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</si>
  <si>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</si>
  <si>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</si>
  <si>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</si>
  <si>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</si>
  <si>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Segunda à Sexta das 7h30 às 14h30 e Sábados das 7h30 às 17h</t>
  </si>
  <si>
    <t>Segunda à Sexta das 13h30 às 22h30</t>
  </si>
  <si>
    <t>Valor Total Mensal (Araraquara, Bauru, Bauru II, Botucatu, Jaú e São Carlos)</t>
  </si>
  <si>
    <t>ARA (ARARAQUARA) Rua João Gurgel, 1935 Araraquara - SP (ISS 5%)</t>
  </si>
  <si>
    <t>BAU (BAURU) Avenida Nações Unidas, 1022 - Bauru/SP (ISS 2%)</t>
  </si>
  <si>
    <t>BAU II (BAURU) - Rua Engenheiro Saint Martin, 10-12- Centro - Bauru/ SP (ISS 2%)</t>
  </si>
  <si>
    <t>BOT (BOTUCATU) Rua Dr. Rafael Sampaio, 85 - Botucatu/SP (ISS 2%)</t>
  </si>
  <si>
    <t>JAU (JAÚ) - Rua São Sebastião, 145 - Jaú/SP (ISS 3%)</t>
  </si>
  <si>
    <t>CAR (SÃO CARLOS) Rua Episcopal, 700 - São Carlos/SP (ISS 2%)</t>
  </si>
  <si>
    <t>Posto Seg Sex</t>
  </si>
  <si>
    <t>CUSTO EFETIVO DO VALE TRANSPORTE - SEGUNDA À SEXTA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</si>
</sst>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22" fillId="0" borderId="0" xfId="0" applyNumberFormat="1" applyFont="1"/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abSelected="1" workbookViewId="0">
      <selection activeCell="C13" sqref="C13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55" t="s">
        <v>159</v>
      </c>
      <c r="C2" s="155"/>
      <c r="D2" s="156"/>
      <c r="E2" s="156"/>
      <c r="F2" s="156"/>
      <c r="G2" s="156"/>
    </row>
    <row r="3" spans="2:8" ht="28.5" customHeight="1" x14ac:dyDescent="0.3">
      <c r="B3" s="155" t="s">
        <v>160</v>
      </c>
      <c r="C3" s="155"/>
      <c r="D3" s="156"/>
      <c r="E3" s="156"/>
      <c r="F3" s="156"/>
      <c r="G3" s="156"/>
    </row>
    <row r="4" spans="2:8" ht="28.5" customHeight="1" x14ac:dyDescent="0.3">
      <c r="B4" s="155" t="s">
        <v>161</v>
      </c>
      <c r="C4" s="155"/>
      <c r="D4" s="156"/>
      <c r="E4" s="156"/>
      <c r="F4" s="156"/>
      <c r="G4" s="156"/>
    </row>
    <row r="5" spans="2:8" ht="15" thickBot="1" x14ac:dyDescent="0.35"/>
    <row r="6" spans="2:8" ht="15" thickBot="1" x14ac:dyDescent="0.35">
      <c r="B6" s="149" t="s">
        <v>133</v>
      </c>
      <c r="C6" s="150"/>
      <c r="D6" s="150"/>
      <c r="E6" s="150"/>
      <c r="F6" s="150"/>
      <c r="G6" s="151"/>
      <c r="H6" s="56"/>
    </row>
    <row r="7" spans="2:8" ht="15" thickBot="1" x14ac:dyDescent="0.35">
      <c r="B7" s="149"/>
      <c r="C7" s="150"/>
      <c r="D7" s="150"/>
      <c r="E7" s="150"/>
      <c r="F7" s="150"/>
      <c r="G7" s="151"/>
      <c r="H7" s="56"/>
    </row>
    <row r="8" spans="2:8" ht="21" thickBot="1" x14ac:dyDescent="0.35">
      <c r="B8" s="138" t="s">
        <v>134</v>
      </c>
      <c r="C8" s="140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32.4" customHeight="1" thickBot="1" x14ac:dyDescent="0.35">
      <c r="B9" s="144">
        <v>1</v>
      </c>
      <c r="C9" s="130" t="s">
        <v>170</v>
      </c>
      <c r="D9" s="58" t="s">
        <v>139</v>
      </c>
      <c r="E9" s="59">
        <v>2</v>
      </c>
      <c r="F9" s="63">
        <f>'Posto 12x36 diurno ISS 5%'!C137+'Posto 12x36 noturno ISS 5%'!C139</f>
        <v>29361.124622011961</v>
      </c>
      <c r="G9" s="64">
        <f>E9*F9</f>
        <v>58722.249244023922</v>
      </c>
      <c r="H9" s="56"/>
    </row>
    <row r="10" spans="2:8" ht="15" thickBot="1" x14ac:dyDescent="0.35">
      <c r="B10" s="145"/>
      <c r="C10" s="138" t="s">
        <v>140</v>
      </c>
      <c r="D10" s="139"/>
      <c r="E10" s="139"/>
      <c r="F10" s="140"/>
      <c r="G10" s="65">
        <f>SUM(G9:G9)</f>
        <v>58722.249244023922</v>
      </c>
      <c r="H10" s="56"/>
    </row>
    <row r="11" spans="2:8" ht="15" thickBot="1" x14ac:dyDescent="0.35">
      <c r="B11" s="145"/>
      <c r="C11" s="147" t="s">
        <v>142</v>
      </c>
      <c r="D11" s="148"/>
      <c r="E11" s="148"/>
      <c r="F11" s="66">
        <v>0.1</v>
      </c>
      <c r="G11" s="67">
        <f>F11*G10</f>
        <v>5872.2249244023924</v>
      </c>
      <c r="H11" s="56"/>
    </row>
    <row r="12" spans="2:8" ht="15" thickBot="1" x14ac:dyDescent="0.35">
      <c r="B12" s="146"/>
      <c r="C12" s="141" t="s">
        <v>141</v>
      </c>
      <c r="D12" s="142"/>
      <c r="E12" s="142"/>
      <c r="F12" s="143"/>
      <c r="G12" s="67">
        <f>G11+G10</f>
        <v>64594.474168426314</v>
      </c>
      <c r="H12" s="56"/>
    </row>
    <row r="13" spans="2:8" ht="15" thickBot="1" x14ac:dyDescent="0.35">
      <c r="B13" s="60"/>
      <c r="C13" s="61"/>
      <c r="D13" s="61"/>
      <c r="E13" s="61"/>
      <c r="F13" s="61"/>
      <c r="G13" s="62"/>
      <c r="H13" s="56"/>
    </row>
    <row r="14" spans="2:8" ht="21" thickBot="1" x14ac:dyDescent="0.35">
      <c r="B14" s="138" t="s">
        <v>134</v>
      </c>
      <c r="C14" s="140"/>
      <c r="D14" s="123" t="s">
        <v>135</v>
      </c>
      <c r="E14" s="123" t="s">
        <v>136</v>
      </c>
      <c r="F14" s="123" t="s">
        <v>137</v>
      </c>
      <c r="G14" s="123" t="s">
        <v>138</v>
      </c>
      <c r="H14" s="56"/>
    </row>
    <row r="15" spans="2:8" ht="31.2" thickBot="1" x14ac:dyDescent="0.35">
      <c r="B15" s="144">
        <v>2</v>
      </c>
      <c r="C15" s="130" t="s">
        <v>171</v>
      </c>
      <c r="D15" s="58" t="s">
        <v>139</v>
      </c>
      <c r="E15" s="59">
        <v>1</v>
      </c>
      <c r="F15" s="63">
        <f>'Posto 12x36 diurno ISS 2%'!C137+'Posto 12x36 noturno ISS 2%'!C139</f>
        <v>28550.417085279005</v>
      </c>
      <c r="G15" s="64">
        <f>E15*F15</f>
        <v>28550.417085279005</v>
      </c>
      <c r="H15" s="56"/>
    </row>
    <row r="16" spans="2:8" ht="15" thickBot="1" x14ac:dyDescent="0.35">
      <c r="B16" s="145"/>
      <c r="C16" s="138" t="s">
        <v>140</v>
      </c>
      <c r="D16" s="139"/>
      <c r="E16" s="139"/>
      <c r="F16" s="140"/>
      <c r="G16" s="65">
        <f>SUM(G15:G15)</f>
        <v>28550.417085279005</v>
      </c>
      <c r="H16" s="56"/>
    </row>
    <row r="17" spans="2:8" ht="15" thickBot="1" x14ac:dyDescent="0.35">
      <c r="B17" s="145"/>
      <c r="C17" s="147" t="s">
        <v>142</v>
      </c>
      <c r="D17" s="148"/>
      <c r="E17" s="148"/>
      <c r="F17" s="66">
        <v>0.1</v>
      </c>
      <c r="G17" s="67">
        <f>F17*G16</f>
        <v>2855.0417085279005</v>
      </c>
      <c r="H17" s="56"/>
    </row>
    <row r="18" spans="2:8" ht="15" thickBot="1" x14ac:dyDescent="0.35">
      <c r="B18" s="146"/>
      <c r="C18" s="141" t="s">
        <v>141</v>
      </c>
      <c r="D18" s="142"/>
      <c r="E18" s="142"/>
      <c r="F18" s="143"/>
      <c r="G18" s="67">
        <f>G17+G16</f>
        <v>31405.458793806905</v>
      </c>
      <c r="H18" s="56"/>
    </row>
    <row r="19" spans="2:8" ht="15" thickBot="1" x14ac:dyDescent="0.35">
      <c r="B19" s="125"/>
      <c r="C19" s="126"/>
      <c r="D19" s="126"/>
      <c r="E19" s="126"/>
      <c r="F19" s="126"/>
      <c r="G19" s="127"/>
      <c r="H19" s="56"/>
    </row>
    <row r="20" spans="2:8" ht="21" thickBot="1" x14ac:dyDescent="0.35">
      <c r="B20" s="138" t="s">
        <v>134</v>
      </c>
      <c r="C20" s="140"/>
      <c r="D20" s="123" t="s">
        <v>135</v>
      </c>
      <c r="E20" s="123" t="s">
        <v>136</v>
      </c>
      <c r="F20" s="123" t="s">
        <v>137</v>
      </c>
      <c r="G20" s="123" t="s">
        <v>138</v>
      </c>
      <c r="H20" s="56"/>
    </row>
    <row r="21" spans="2:8" ht="31.2" thickBot="1" x14ac:dyDescent="0.35">
      <c r="B21" s="144">
        <v>3</v>
      </c>
      <c r="C21" s="130" t="s">
        <v>172</v>
      </c>
      <c r="D21" s="58" t="s">
        <v>139</v>
      </c>
      <c r="E21" s="59">
        <v>1</v>
      </c>
      <c r="F21" s="63">
        <f>'Posto 12x36 diurno ISS 2%'!C137+'Posto 12x36 noturno ISS 2%'!C139</f>
        <v>28550.417085279005</v>
      </c>
      <c r="G21" s="64">
        <f>E21*F21</f>
        <v>28550.417085279005</v>
      </c>
      <c r="H21" s="56"/>
    </row>
    <row r="22" spans="2:8" ht="15" thickBot="1" x14ac:dyDescent="0.35">
      <c r="B22" s="145"/>
      <c r="C22" s="138" t="s">
        <v>140</v>
      </c>
      <c r="D22" s="139"/>
      <c r="E22" s="139"/>
      <c r="F22" s="140"/>
      <c r="G22" s="65">
        <f>SUM(G21:G21)</f>
        <v>28550.417085279005</v>
      </c>
      <c r="H22" s="56"/>
    </row>
    <row r="23" spans="2:8" ht="15" thickBot="1" x14ac:dyDescent="0.35">
      <c r="B23" s="145"/>
      <c r="C23" s="147" t="s">
        <v>142</v>
      </c>
      <c r="D23" s="148"/>
      <c r="E23" s="148"/>
      <c r="F23" s="66">
        <v>0.1</v>
      </c>
      <c r="G23" s="67">
        <f>F23*G22</f>
        <v>2855.0417085279005</v>
      </c>
      <c r="H23" s="56"/>
    </row>
    <row r="24" spans="2:8" ht="15" thickBot="1" x14ac:dyDescent="0.35">
      <c r="B24" s="146"/>
      <c r="C24" s="141" t="s">
        <v>141</v>
      </c>
      <c r="D24" s="142"/>
      <c r="E24" s="142"/>
      <c r="F24" s="143"/>
      <c r="G24" s="67">
        <f>G23+G22</f>
        <v>31405.458793806905</v>
      </c>
      <c r="H24" s="56"/>
    </row>
    <row r="25" spans="2:8" ht="15" thickBot="1" x14ac:dyDescent="0.35">
      <c r="B25" s="125"/>
      <c r="C25" s="126"/>
      <c r="D25" s="126"/>
      <c r="E25" s="126"/>
      <c r="F25" s="126"/>
      <c r="G25" s="127"/>
      <c r="H25" s="56"/>
    </row>
    <row r="26" spans="2:8" ht="21" thickBot="1" x14ac:dyDescent="0.35">
      <c r="B26" s="138" t="s">
        <v>134</v>
      </c>
      <c r="C26" s="140"/>
      <c r="D26" s="123" t="s">
        <v>135</v>
      </c>
      <c r="E26" s="123" t="s">
        <v>136</v>
      </c>
      <c r="F26" s="123" t="s">
        <v>137</v>
      </c>
      <c r="G26" s="123" t="s">
        <v>138</v>
      </c>
      <c r="H26" s="56"/>
    </row>
    <row r="27" spans="2:8" ht="31.2" thickBot="1" x14ac:dyDescent="0.35">
      <c r="B27" s="144">
        <v>4</v>
      </c>
      <c r="C27" s="128" t="s">
        <v>173</v>
      </c>
      <c r="D27" s="58" t="s">
        <v>139</v>
      </c>
      <c r="E27" s="59">
        <v>1</v>
      </c>
      <c r="F27" s="63">
        <f>'Posto 12x36 diurno ISS 2%'!C137+'Posto 12x36 noturno ISS 2%'!C139</f>
        <v>28550.417085279005</v>
      </c>
      <c r="G27" s="64">
        <f>E27*F27</f>
        <v>28550.417085279005</v>
      </c>
      <c r="H27" s="56"/>
    </row>
    <row r="28" spans="2:8" ht="15" thickBot="1" x14ac:dyDescent="0.35">
      <c r="B28" s="145"/>
      <c r="C28" s="138" t="s">
        <v>140</v>
      </c>
      <c r="D28" s="139"/>
      <c r="E28" s="139"/>
      <c r="F28" s="140"/>
      <c r="G28" s="65">
        <f>SUM(G27:G27)</f>
        <v>28550.417085279005</v>
      </c>
      <c r="H28" s="56"/>
    </row>
    <row r="29" spans="2:8" ht="15" thickBot="1" x14ac:dyDescent="0.35">
      <c r="B29" s="145"/>
      <c r="C29" s="147" t="s">
        <v>142</v>
      </c>
      <c r="D29" s="148"/>
      <c r="E29" s="148"/>
      <c r="F29" s="66">
        <v>0.1</v>
      </c>
      <c r="G29" s="67">
        <f>F29*G28</f>
        <v>2855.0417085279005</v>
      </c>
      <c r="H29" s="56"/>
    </row>
    <row r="30" spans="2:8" ht="15" thickBot="1" x14ac:dyDescent="0.35">
      <c r="B30" s="146"/>
      <c r="C30" s="141" t="s">
        <v>141</v>
      </c>
      <c r="D30" s="142"/>
      <c r="E30" s="142"/>
      <c r="F30" s="143"/>
      <c r="G30" s="67">
        <f>G29+G28</f>
        <v>31405.458793806905</v>
      </c>
      <c r="H30" s="56"/>
    </row>
    <row r="31" spans="2:8" ht="15" thickBot="1" x14ac:dyDescent="0.35">
      <c r="B31" s="125"/>
      <c r="C31" s="126"/>
      <c r="D31" s="126"/>
      <c r="E31" s="126"/>
      <c r="F31" s="126"/>
      <c r="G31" s="127"/>
      <c r="H31" s="56"/>
    </row>
    <row r="32" spans="2:8" ht="21" thickBot="1" x14ac:dyDescent="0.35">
      <c r="B32" s="138" t="s">
        <v>134</v>
      </c>
      <c r="C32" s="140"/>
      <c r="D32" s="129" t="s">
        <v>135</v>
      </c>
      <c r="E32" s="129" t="s">
        <v>136</v>
      </c>
      <c r="F32" s="129" t="s">
        <v>137</v>
      </c>
      <c r="G32" s="129" t="s">
        <v>138</v>
      </c>
      <c r="H32" s="56"/>
    </row>
    <row r="33" spans="2:8" ht="21" thickBot="1" x14ac:dyDescent="0.35">
      <c r="B33" s="144">
        <v>5</v>
      </c>
      <c r="C33" s="128" t="s">
        <v>174</v>
      </c>
      <c r="D33" s="58" t="s">
        <v>139</v>
      </c>
      <c r="E33" s="59">
        <v>1</v>
      </c>
      <c r="F33" s="63">
        <f>'Posto 12x36 diurno ISS 3%'!C137+'Posto 12x36 noturno ISS 3%'!C139</f>
        <v>28820.652930856653</v>
      </c>
      <c r="G33" s="64">
        <f>E33*F33</f>
        <v>28820.652930856653</v>
      </c>
      <c r="H33" s="56"/>
    </row>
    <row r="34" spans="2:8" ht="15" thickBot="1" x14ac:dyDescent="0.35">
      <c r="B34" s="145"/>
      <c r="C34" s="138" t="s">
        <v>140</v>
      </c>
      <c r="D34" s="139"/>
      <c r="E34" s="139"/>
      <c r="F34" s="140"/>
      <c r="G34" s="65">
        <f>SUM(G33:G33)</f>
        <v>28820.652930856653</v>
      </c>
      <c r="H34" s="56"/>
    </row>
    <row r="35" spans="2:8" ht="15" thickBot="1" x14ac:dyDescent="0.35">
      <c r="B35" s="145"/>
      <c r="C35" s="147" t="s">
        <v>142</v>
      </c>
      <c r="D35" s="148"/>
      <c r="E35" s="148"/>
      <c r="F35" s="66">
        <v>0.1</v>
      </c>
      <c r="G35" s="67">
        <f>F35*G34</f>
        <v>2882.0652930856654</v>
      </c>
      <c r="H35" s="56"/>
    </row>
    <row r="36" spans="2:8" ht="15" thickBot="1" x14ac:dyDescent="0.35">
      <c r="B36" s="146"/>
      <c r="C36" s="141" t="s">
        <v>141</v>
      </c>
      <c r="D36" s="142"/>
      <c r="E36" s="142"/>
      <c r="F36" s="143"/>
      <c r="G36" s="67">
        <f>G35+G34</f>
        <v>31702.71822394232</v>
      </c>
      <c r="H36" s="56"/>
    </row>
    <row r="37" spans="2:8" ht="15" thickBot="1" x14ac:dyDescent="0.35">
      <c r="B37" s="125"/>
      <c r="C37" s="126"/>
      <c r="D37" s="126"/>
      <c r="E37" s="126"/>
      <c r="F37" s="126"/>
      <c r="G37" s="127"/>
      <c r="H37" s="56"/>
    </row>
    <row r="38" spans="2:8" ht="21" thickBot="1" x14ac:dyDescent="0.35">
      <c r="B38" s="138" t="s">
        <v>134</v>
      </c>
      <c r="C38" s="140"/>
      <c r="D38" s="129" t="s">
        <v>135</v>
      </c>
      <c r="E38" s="129" t="s">
        <v>136</v>
      </c>
      <c r="F38" s="129" t="s">
        <v>137</v>
      </c>
      <c r="G38" s="129" t="s">
        <v>138</v>
      </c>
      <c r="H38" s="56"/>
    </row>
    <row r="39" spans="2:8" ht="41.4" thickBot="1" x14ac:dyDescent="0.35">
      <c r="B39" s="144">
        <v>6</v>
      </c>
      <c r="C39" s="157" t="s">
        <v>175</v>
      </c>
      <c r="D39" s="58" t="s">
        <v>167</v>
      </c>
      <c r="E39" s="59">
        <v>1</v>
      </c>
      <c r="F39" s="63">
        <f>'SCA - Seg Sab'!C139</f>
        <v>14955.284648114646</v>
      </c>
      <c r="G39" s="64">
        <f>E39*F39</f>
        <v>14955.284648114646</v>
      </c>
      <c r="H39" s="56"/>
    </row>
    <row r="40" spans="2:8" ht="36.6" customHeight="1" thickBot="1" x14ac:dyDescent="0.35">
      <c r="B40" s="145"/>
      <c r="C40" s="158"/>
      <c r="D40" s="58" t="s">
        <v>168</v>
      </c>
      <c r="E40" s="59">
        <v>1</v>
      </c>
      <c r="F40" s="63">
        <f>'SCA Seg Sex'!C139</f>
        <v>7247.2570944421223</v>
      </c>
      <c r="G40" s="64">
        <f>E40*F40</f>
        <v>7247.2570944421223</v>
      </c>
      <c r="H40" s="56"/>
    </row>
    <row r="41" spans="2:8" ht="36" customHeight="1" thickBot="1" x14ac:dyDescent="0.35">
      <c r="B41" s="145"/>
      <c r="C41" s="159"/>
      <c r="D41" s="58" t="s">
        <v>139</v>
      </c>
      <c r="E41" s="59">
        <v>1</v>
      </c>
      <c r="F41" s="63">
        <f>'Posto 12x36 diurno ISS 2%'!C137+'Posto 12x36 noturno ISS 2%'!C139</f>
        <v>28550.417085279005</v>
      </c>
      <c r="G41" s="64">
        <f>E41*F41</f>
        <v>28550.417085279005</v>
      </c>
      <c r="H41" s="56"/>
    </row>
    <row r="42" spans="2:8" ht="15" thickBot="1" x14ac:dyDescent="0.35">
      <c r="B42" s="145"/>
      <c r="C42" s="138" t="s">
        <v>140</v>
      </c>
      <c r="D42" s="139"/>
      <c r="E42" s="139"/>
      <c r="F42" s="140"/>
      <c r="G42" s="65">
        <f>SUM(G39:G41)</f>
        <v>50752.95882783577</v>
      </c>
      <c r="H42" s="56"/>
    </row>
    <row r="43" spans="2:8" ht="15" thickBot="1" x14ac:dyDescent="0.35">
      <c r="B43" s="145"/>
      <c r="C43" s="147" t="s">
        <v>142</v>
      </c>
      <c r="D43" s="148"/>
      <c r="E43" s="148"/>
      <c r="F43" s="66">
        <v>0.1</v>
      </c>
      <c r="G43" s="67">
        <f>F43*G42</f>
        <v>5075.2958827835773</v>
      </c>
      <c r="H43" s="56"/>
    </row>
    <row r="44" spans="2:8" ht="15" thickBot="1" x14ac:dyDescent="0.35">
      <c r="B44" s="146"/>
      <c r="C44" s="141" t="s">
        <v>141</v>
      </c>
      <c r="D44" s="142"/>
      <c r="E44" s="142"/>
      <c r="F44" s="143"/>
      <c r="G44" s="67">
        <f>G43+G42</f>
        <v>55828.254710619345</v>
      </c>
      <c r="H44" s="56"/>
    </row>
    <row r="45" spans="2:8" x14ac:dyDescent="0.3">
      <c r="B45" s="125"/>
      <c r="C45" s="126"/>
      <c r="D45" s="126"/>
      <c r="E45" s="126"/>
      <c r="F45" s="126"/>
      <c r="G45" s="127"/>
      <c r="H45" s="56"/>
    </row>
    <row r="46" spans="2:8" ht="15" thickBot="1" x14ac:dyDescent="0.35"/>
    <row r="47" spans="2:8" ht="15.6" thickTop="1" thickBot="1" x14ac:dyDescent="0.35">
      <c r="B47" s="152" t="s">
        <v>169</v>
      </c>
      <c r="C47" s="153"/>
      <c r="D47" s="153"/>
      <c r="E47" s="153"/>
      <c r="F47" s="154"/>
      <c r="G47" s="79">
        <f>G12+G18+G24+G30+G36+G44</f>
        <v>246341.8234844087</v>
      </c>
    </row>
    <row r="48" spans="2:8" ht="15" thickTop="1" x14ac:dyDescent="0.3"/>
    <row r="51" spans="2:7" x14ac:dyDescent="0.3">
      <c r="B51" s="137" t="s">
        <v>162</v>
      </c>
      <c r="C51" s="137"/>
      <c r="D51" s="137"/>
      <c r="E51" s="137"/>
      <c r="F51" s="137"/>
      <c r="G51" s="137"/>
    </row>
    <row r="54" spans="2:7" x14ac:dyDescent="0.3">
      <c r="C54" t="s">
        <v>163</v>
      </c>
    </row>
  </sheetData>
  <sheetProtection password="F668" sheet="1" objects="1" scenarios="1"/>
  <mergeCells count="41">
    <mergeCell ref="C42:F42"/>
    <mergeCell ref="C43:E43"/>
    <mergeCell ref="C44:F44"/>
    <mergeCell ref="B2:C2"/>
    <mergeCell ref="B3:C3"/>
    <mergeCell ref="B4:C4"/>
    <mergeCell ref="D2:G2"/>
    <mergeCell ref="D3:G3"/>
    <mergeCell ref="D4:G4"/>
    <mergeCell ref="B6:G6"/>
    <mergeCell ref="B8:C8"/>
    <mergeCell ref="B9:B12"/>
    <mergeCell ref="C11:E11"/>
    <mergeCell ref="B47:F47"/>
    <mergeCell ref="B7:G7"/>
    <mergeCell ref="B14:C14"/>
    <mergeCell ref="C28:F28"/>
    <mergeCell ref="C29:E29"/>
    <mergeCell ref="C30:F30"/>
    <mergeCell ref="B32:C32"/>
    <mergeCell ref="B33:B36"/>
    <mergeCell ref="C34:F34"/>
    <mergeCell ref="C35:E35"/>
    <mergeCell ref="C36:F36"/>
    <mergeCell ref="B38:C38"/>
    <mergeCell ref="B51:G51"/>
    <mergeCell ref="C10:F10"/>
    <mergeCell ref="C12:F12"/>
    <mergeCell ref="B15:B18"/>
    <mergeCell ref="C16:F16"/>
    <mergeCell ref="C17:E17"/>
    <mergeCell ref="C18:F18"/>
    <mergeCell ref="B20:C20"/>
    <mergeCell ref="B21:B24"/>
    <mergeCell ref="C22:F22"/>
    <mergeCell ref="C23:E23"/>
    <mergeCell ref="C24:F24"/>
    <mergeCell ref="B26:C26"/>
    <mergeCell ref="B27:B30"/>
    <mergeCell ref="B39:B44"/>
    <mergeCell ref="C39:C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B6" sqref="B6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89" t="s">
        <v>13</v>
      </c>
      <c r="B3" s="190"/>
      <c r="C3" s="190"/>
      <c r="D3" s="190"/>
      <c r="E3" s="191"/>
    </row>
    <row r="4" spans="1:5" ht="16.2" thickBot="1" x14ac:dyDescent="0.35">
      <c r="A4" s="189" t="s">
        <v>153</v>
      </c>
      <c r="B4" s="190"/>
      <c r="C4" s="190"/>
      <c r="D4" s="190"/>
      <c r="E4" s="191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26</v>
      </c>
      <c r="E6" s="85">
        <f t="shared" ref="E6" si="0">B6*C6*D6</f>
        <v>260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89" t="s">
        <v>17</v>
      </c>
      <c r="B8" s="190"/>
      <c r="C8" s="190"/>
      <c r="D8" s="190"/>
      <c r="E8" s="191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2" t="s">
        <v>158</v>
      </c>
      <c r="B12" s="193"/>
      <c r="C12" s="193"/>
      <c r="D12" s="194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89">
        <f>B14-C14</f>
        <v>149.2664</v>
      </c>
      <c r="E14" s="90"/>
    </row>
    <row r="15" spans="1:5" ht="20.25" customHeight="1" thickBot="1" x14ac:dyDescent="0.35"/>
    <row r="16" spans="1:5" ht="16.2" thickBot="1" x14ac:dyDescent="0.35">
      <c r="A16" s="192" t="s">
        <v>19</v>
      </c>
      <c r="B16" s="193"/>
      <c r="C16" s="193"/>
      <c r="D16" s="194"/>
    </row>
    <row r="17" spans="1:5" ht="16.2" thickBot="1" x14ac:dyDescent="0.35">
      <c r="A17" s="192" t="str">
        <f>A4</f>
        <v>Posto Seg Sab</v>
      </c>
      <c r="B17" s="193"/>
      <c r="C17" s="193"/>
      <c r="D17" s="194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26</v>
      </c>
      <c r="D19" s="85">
        <f>(B19*C19)</f>
        <v>834.86</v>
      </c>
    </row>
    <row r="20" spans="1:5" ht="16.2" thickBot="1" x14ac:dyDescent="0.35">
      <c r="A20" s="195" t="s">
        <v>117</v>
      </c>
      <c r="B20" s="197"/>
      <c r="C20" s="77">
        <v>0.18</v>
      </c>
      <c r="D20" s="97">
        <f>((B19*C19)*C20)</f>
        <v>150.2748</v>
      </c>
    </row>
    <row r="21" spans="1:5" ht="16.2" thickBot="1" x14ac:dyDescent="0.35">
      <c r="A21" s="202" t="s">
        <v>156</v>
      </c>
      <c r="B21" s="203"/>
      <c r="C21" s="203"/>
      <c r="D21" s="111">
        <f>D19-D20</f>
        <v>684.58519999999999</v>
      </c>
    </row>
    <row r="22" spans="1:5" ht="16.5" customHeight="1" x14ac:dyDescent="0.3">
      <c r="A22" s="73"/>
      <c r="B22" s="112"/>
      <c r="C22" s="74"/>
      <c r="D22" s="113"/>
    </row>
    <row r="23" spans="1:5" ht="16.2" thickBot="1" x14ac:dyDescent="0.35">
      <c r="A23" s="198" t="s">
        <v>128</v>
      </c>
      <c r="B23" s="199"/>
      <c r="C23" s="199"/>
      <c r="D23" s="200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1" t="s">
        <v>120</v>
      </c>
      <c r="B26" s="201"/>
      <c r="C26" s="201"/>
      <c r="D26" s="201"/>
    </row>
    <row r="27" spans="1:5" ht="15.6" x14ac:dyDescent="0.3">
      <c r="A27" s="201" t="s">
        <v>126</v>
      </c>
      <c r="B27" s="201"/>
      <c r="C27" s="201"/>
      <c r="D27" s="201"/>
    </row>
    <row r="28" spans="1:5" ht="15.6" x14ac:dyDescent="0.3">
      <c r="A28" s="100" t="s">
        <v>2</v>
      </c>
      <c r="B28" s="100" t="s">
        <v>3</v>
      </c>
      <c r="C28" s="124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0" t="s">
        <v>5</v>
      </c>
      <c r="B34" s="181"/>
      <c r="C34" s="182"/>
      <c r="D34" s="101">
        <f>SUM(D29:D33)</f>
        <v>72.938749999999999</v>
      </c>
    </row>
    <row r="35" spans="1:4" ht="16.2" thickBot="1" x14ac:dyDescent="0.35">
      <c r="A35" s="183" t="s">
        <v>150</v>
      </c>
      <c r="B35" s="184"/>
      <c r="C35" s="184"/>
      <c r="D35" s="185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86" t="s">
        <v>32</v>
      </c>
      <c r="B43" s="187"/>
      <c r="C43" s="188"/>
      <c r="D43" s="105"/>
    </row>
    <row r="44" spans="1:4" ht="16.2" thickBot="1" x14ac:dyDescent="0.35">
      <c r="A44" s="186" t="s">
        <v>33</v>
      </c>
      <c r="B44" s="187"/>
      <c r="C44" s="188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91" workbookViewId="0">
      <selection activeCell="C108" sqref="C10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3" t="s">
        <v>100</v>
      </c>
      <c r="B1" s="173"/>
      <c r="C1" s="173"/>
      <c r="D1" s="173"/>
    </row>
    <row r="2" spans="1:7" ht="22.8" x14ac:dyDescent="0.4">
      <c r="A2" s="173" t="s">
        <v>101</v>
      </c>
      <c r="B2" s="173"/>
      <c r="C2" s="173"/>
      <c r="D2" s="173"/>
    </row>
    <row r="3" spans="1:7" x14ac:dyDescent="0.3">
      <c r="A3" s="177"/>
      <c r="B3" s="177"/>
      <c r="C3" s="177"/>
      <c r="D3" s="177"/>
    </row>
    <row r="4" spans="1:7" x14ac:dyDescent="0.3">
      <c r="A4" s="32" t="s">
        <v>109</v>
      </c>
      <c r="B4" s="172" t="s">
        <v>164</v>
      </c>
      <c r="C4" s="172"/>
    </row>
    <row r="5" spans="1:7" x14ac:dyDescent="0.3">
      <c r="A5" s="32" t="s">
        <v>110</v>
      </c>
      <c r="B5" s="172" t="s">
        <v>166</v>
      </c>
      <c r="C5" s="172"/>
      <c r="E5" s="53"/>
    </row>
    <row r="6" spans="1:7" x14ac:dyDescent="0.3">
      <c r="A6" s="32"/>
      <c r="B6" s="172"/>
      <c r="C6" s="172"/>
    </row>
    <row r="7" spans="1:7" x14ac:dyDescent="0.3">
      <c r="A7" s="176" t="s">
        <v>35</v>
      </c>
      <c r="B7" s="176"/>
      <c r="C7" s="176"/>
    </row>
    <row r="8" spans="1:7" ht="16.2" thickBot="1" x14ac:dyDescent="0.35">
      <c r="D8" s="78"/>
      <c r="E8" s="78"/>
      <c r="F8" s="78"/>
      <c r="G8" s="78"/>
    </row>
    <row r="9" spans="1:7" ht="16.2" thickBot="1" x14ac:dyDescent="0.35">
      <c r="A9" s="13">
        <v>1</v>
      </c>
      <c r="B9" s="131" t="s">
        <v>36</v>
      </c>
      <c r="C9" s="131" t="s">
        <v>37</v>
      </c>
      <c r="D9" s="78"/>
      <c r="E9" s="78"/>
      <c r="F9" s="78"/>
      <c r="G9" s="78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3">
        <f>C10+C11</f>
        <v>2399.2280000000001</v>
      </c>
      <c r="E10" s="133">
        <f>D10/220</f>
        <v>10.905581818181819</v>
      </c>
      <c r="F10" s="78"/>
      <c r="G10" s="78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4">
        <f>5*4.34</f>
        <v>21.7</v>
      </c>
      <c r="E11" s="133">
        <f>E10*0.2</f>
        <v>2.181116363636364</v>
      </c>
      <c r="F11" s="78"/>
      <c r="G11" s="78"/>
    </row>
    <row r="12" spans="1:7" ht="16.2" thickBot="1" x14ac:dyDescent="0.35">
      <c r="A12" s="15" t="s">
        <v>41</v>
      </c>
      <c r="B12" s="16" t="s">
        <v>154</v>
      </c>
      <c r="C12" s="23">
        <f>D13*E13</f>
        <v>75.728360145454559</v>
      </c>
      <c r="D12" s="135"/>
      <c r="E12" s="133">
        <f>E11+E10</f>
        <v>13.086698181818182</v>
      </c>
      <c r="F12" s="78"/>
      <c r="G12" s="78"/>
    </row>
    <row r="13" spans="1:7" ht="16.2" thickBot="1" x14ac:dyDescent="0.35">
      <c r="A13" s="15" t="s">
        <v>42</v>
      </c>
      <c r="B13" s="16" t="s">
        <v>155</v>
      </c>
      <c r="C13" s="23">
        <f>C12*22%</f>
        <v>16.660239232000002</v>
      </c>
      <c r="D13" s="78">
        <f>1*4.34</f>
        <v>4.34</v>
      </c>
      <c r="E13" s="136">
        <f>E10*1.6</f>
        <v>17.448930909090912</v>
      </c>
      <c r="F13" s="78"/>
      <c r="G13" s="78"/>
    </row>
    <row r="14" spans="1:7" ht="16.2" thickBot="1" x14ac:dyDescent="0.35">
      <c r="A14" s="174" t="s">
        <v>5</v>
      </c>
      <c r="B14" s="175"/>
      <c r="C14" s="39">
        <f>SUM(C10:C13)</f>
        <v>2491.6165993774548</v>
      </c>
      <c r="D14" s="78"/>
      <c r="E14" s="78"/>
      <c r="F14" s="78"/>
      <c r="G14" s="78"/>
    </row>
    <row r="15" spans="1:7" x14ac:dyDescent="0.3">
      <c r="D15" s="78"/>
      <c r="E15" s="78"/>
      <c r="F15" s="78"/>
      <c r="G15" s="78"/>
    </row>
    <row r="16" spans="1:7" x14ac:dyDescent="0.3">
      <c r="D16" s="78"/>
      <c r="E16" s="78"/>
      <c r="F16" s="78"/>
      <c r="G16" s="78"/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131" t="s">
        <v>51</v>
      </c>
      <c r="C21" s="131" t="s">
        <v>57</v>
      </c>
      <c r="D21" s="131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207.55166272814199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301.48560852467205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509.03727125281398</v>
      </c>
    </row>
    <row r="27" spans="1:4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131" t="s">
        <v>56</v>
      </c>
      <c r="C29" s="131" t="s">
        <v>57</v>
      </c>
      <c r="D29" s="131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600.13077412605378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75.016346765756722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90.019616118908061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45.009808059454031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30.006538706302692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18.003923223781616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6.001307741260538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240.05230965042153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1104.240624391939</v>
      </c>
      <c r="E38" s="68">
        <f>C38*C24</f>
        <v>7.5182399999999996E-2</v>
      </c>
    </row>
    <row r="41" spans="1:5" x14ac:dyDescent="0.3">
      <c r="A41" s="168" t="s">
        <v>65</v>
      </c>
      <c r="B41" s="168"/>
      <c r="C41" s="168"/>
    </row>
    <row r="42" spans="1:5" ht="16.2" thickBot="1" x14ac:dyDescent="0.35"/>
    <row r="43" spans="1:5" ht="16.2" thickBot="1" x14ac:dyDescent="0.35">
      <c r="A43" s="13" t="s">
        <v>66</v>
      </c>
      <c r="B43" s="131" t="s">
        <v>67</v>
      </c>
      <c r="C43" s="131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SCA Seg Sex'!D14</f>
        <v>109.2664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SCA Seg Sex'!D21</f>
        <v>579.26440000000002</v>
      </c>
    </row>
    <row r="46" spans="1:5" ht="16.2" thickBot="1" x14ac:dyDescent="0.35">
      <c r="A46" s="15" t="s">
        <v>41</v>
      </c>
      <c r="B46" s="16" t="s">
        <v>127</v>
      </c>
      <c r="C46" s="115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SCA Seg Sex'!D25</f>
        <v>161.0915</v>
      </c>
    </row>
    <row r="48" spans="1:5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4" t="s">
        <v>5</v>
      </c>
      <c r="B49" s="175"/>
      <c r="C49" s="23">
        <f>SUM(C44:C48)</f>
        <v>864.6223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131" t="s">
        <v>70</v>
      </c>
      <c r="C54" s="13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509.03727125281398</v>
      </c>
    </row>
    <row r="56" spans="1:4" ht="16.2" thickBot="1" x14ac:dyDescent="0.35">
      <c r="A56" s="15" t="s">
        <v>55</v>
      </c>
      <c r="B56" s="16" t="s">
        <v>56</v>
      </c>
      <c r="C56" s="23">
        <f>D38</f>
        <v>1104.240624391939</v>
      </c>
    </row>
    <row r="57" spans="1:4" ht="16.2" thickBot="1" x14ac:dyDescent="0.35">
      <c r="A57" s="15" t="s">
        <v>66</v>
      </c>
      <c r="B57" s="16" t="s">
        <v>67</v>
      </c>
      <c r="C57" s="23">
        <f>C49</f>
        <v>864.6223</v>
      </c>
    </row>
    <row r="58" spans="1:4" ht="16.2" thickBot="1" x14ac:dyDescent="0.35">
      <c r="A58" s="166" t="s">
        <v>5</v>
      </c>
      <c r="B58" s="167"/>
      <c r="C58" s="23">
        <f>SUM(C55:C57)</f>
        <v>2477.9001956447528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131" t="s">
        <v>72</v>
      </c>
      <c r="C63" s="131" t="s">
        <v>57</v>
      </c>
      <c r="D63" s="131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10.46478971738531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0.83718317739082482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8.9698197577588363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48.337362027922623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17.788149226275529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90.694844217339366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177.09214812407248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1" t="s">
        <v>82</v>
      </c>
      <c r="C78" s="131" t="s">
        <v>57</v>
      </c>
      <c r="D78" s="131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17.302893051232324</v>
      </c>
    </row>
    <row r="80" spans="1:4" ht="16.2" thickBot="1" x14ac:dyDescent="0.35">
      <c r="A80" s="15" t="s">
        <v>40</v>
      </c>
      <c r="B80" s="16" t="s">
        <v>82</v>
      </c>
      <c r="C80" s="117">
        <v>0.02</v>
      </c>
      <c r="D80" s="23">
        <f t="shared" si="1"/>
        <v>49.832331987549097</v>
      </c>
    </row>
    <row r="81" spans="1:7" ht="16.2" thickBot="1" x14ac:dyDescent="0.35">
      <c r="A81" s="15" t="s">
        <v>41</v>
      </c>
      <c r="B81" s="16" t="s">
        <v>83</v>
      </c>
      <c r="C81" s="117">
        <v>1.4999999999999999E-2</v>
      </c>
      <c r="D81" s="23">
        <f t="shared" si="1"/>
        <v>37.374248990661819</v>
      </c>
    </row>
    <row r="82" spans="1:7" ht="16.2" thickBot="1" x14ac:dyDescent="0.35">
      <c r="A82" s="15" t="s">
        <v>42</v>
      </c>
      <c r="B82" s="16" t="s">
        <v>84</v>
      </c>
      <c r="C82" s="117">
        <v>0.01</v>
      </c>
      <c r="D82" s="23">
        <f t="shared" si="1"/>
        <v>24.916165993774548</v>
      </c>
    </row>
    <row r="83" spans="1:7" ht="16.2" thickBot="1" x14ac:dyDescent="0.35">
      <c r="A83" s="15" t="s">
        <v>43</v>
      </c>
      <c r="B83" s="16" t="s">
        <v>85</v>
      </c>
      <c r="C83" s="117">
        <v>0.01</v>
      </c>
      <c r="D83" s="23">
        <f t="shared" si="1"/>
        <v>24.916165993774548</v>
      </c>
    </row>
    <row r="84" spans="1:7" ht="16.2" thickBot="1" x14ac:dyDescent="0.35">
      <c r="A84" s="15" t="s">
        <v>45</v>
      </c>
      <c r="B84" s="118" t="s">
        <v>47</v>
      </c>
      <c r="C84" s="117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154.34180601699234</v>
      </c>
    </row>
    <row r="86" spans="1:7" x14ac:dyDescent="0.3">
      <c r="C86" s="53">
        <f>C24+C38+C70+C85+E38</f>
        <v>0.78050204444444449</v>
      </c>
    </row>
    <row r="88" spans="1:7" x14ac:dyDescent="0.3">
      <c r="A88" s="168" t="s">
        <v>86</v>
      </c>
      <c r="B88" s="168"/>
      <c r="C88" s="168"/>
      <c r="D88" s="78"/>
      <c r="E88" s="78"/>
      <c r="F88" s="78"/>
      <c r="G88" s="78"/>
    </row>
    <row r="89" spans="1:7" ht="16.2" thickBot="1" x14ac:dyDescent="0.35">
      <c r="A89" s="12"/>
      <c r="D89" s="78"/>
      <c r="E89" s="78"/>
      <c r="F89" s="78"/>
      <c r="G89" s="78"/>
    </row>
    <row r="90" spans="1:7" ht="16.2" thickBot="1" x14ac:dyDescent="0.35">
      <c r="A90" s="13" t="s">
        <v>87</v>
      </c>
      <c r="B90" s="131" t="s">
        <v>129</v>
      </c>
      <c r="C90" s="131" t="s">
        <v>37</v>
      </c>
      <c r="D90" s="78"/>
      <c r="E90" s="78"/>
      <c r="F90" s="133">
        <f>C10+C11</f>
        <v>2399.2280000000001</v>
      </c>
      <c r="G90" s="78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8"/>
      <c r="E91" s="78"/>
      <c r="F91" s="133">
        <f>F90/220</f>
        <v>10.905581818181819</v>
      </c>
      <c r="G91" s="78"/>
    </row>
    <row r="92" spans="1:7" ht="16.2" thickBot="1" x14ac:dyDescent="0.35">
      <c r="A92" s="166" t="s">
        <v>5</v>
      </c>
      <c r="B92" s="167"/>
      <c r="C92" s="52">
        <f>C91</f>
        <v>191.93824000000004</v>
      </c>
      <c r="D92" s="78"/>
      <c r="E92" s="78"/>
      <c r="F92" s="133">
        <f>F91*1.6</f>
        <v>17.448930909090912</v>
      </c>
      <c r="G92" s="78"/>
    </row>
    <row r="93" spans="1:7" x14ac:dyDescent="0.3">
      <c r="D93" s="78"/>
      <c r="E93" s="78"/>
      <c r="F93" s="133">
        <f>F92*22</f>
        <v>383.87648000000007</v>
      </c>
      <c r="G93" s="78"/>
    </row>
    <row r="94" spans="1:7" x14ac:dyDescent="0.3">
      <c r="D94" s="78"/>
      <c r="E94" s="78"/>
      <c r="F94" s="78"/>
      <c r="G94" s="78"/>
    </row>
    <row r="95" spans="1:7" x14ac:dyDescent="0.3">
      <c r="A95" s="168" t="s">
        <v>89</v>
      </c>
      <c r="B95" s="168"/>
      <c r="C95" s="168"/>
      <c r="D95" s="78"/>
      <c r="E95" s="78"/>
      <c r="F95" s="78"/>
      <c r="G95" s="78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131" t="s">
        <v>90</v>
      </c>
      <c r="C97" s="13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154.34180601699234</v>
      </c>
    </row>
    <row r="99" spans="1:3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3" ht="16.2" thickBot="1" x14ac:dyDescent="0.35">
      <c r="A100" s="166" t="s">
        <v>5</v>
      </c>
      <c r="B100" s="167"/>
      <c r="C100" s="39">
        <f>C98+C99</f>
        <v>346.2800460169924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1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'Planlha de Apoio SCA Seg Sex'!C46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'Planlha de Apoio SCA Seg Sex'!D34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1" t="s">
        <v>57</v>
      </c>
      <c r="D115" s="131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566.91610724966051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623.60771797462667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250.37849876681256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205.79054693162675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44.587951835185798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137.19369795441784</v>
      </c>
    </row>
    <row r="124" spans="1:4" ht="16.2" thickBot="1" x14ac:dyDescent="0.35">
      <c r="A124" s="169" t="s">
        <v>64</v>
      </c>
      <c r="B124" s="170"/>
      <c r="C124" s="44">
        <f>C116+C117+C119+C122+C123</f>
        <v>0.25650000000000001</v>
      </c>
      <c r="D124" s="45">
        <f>D116+D117+D119+D122+D123</f>
        <v>1578.0960219455174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131" t="s">
        <v>96</v>
      </c>
      <c r="C129" s="13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2491.6165993774548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2477.9001956447528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177.09214812407248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346.2800460169924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5669.1610724966049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1578.0960219455174</v>
      </c>
    </row>
    <row r="137" spans="1:3" x14ac:dyDescent="0.3">
      <c r="A137" s="163" t="s">
        <v>99</v>
      </c>
      <c r="B137" s="164"/>
      <c r="C137" s="49">
        <f>C135+C136</f>
        <v>7247.2570944421223</v>
      </c>
    </row>
    <row r="138" spans="1:3" x14ac:dyDescent="0.3">
      <c r="A138" s="160" t="s">
        <v>118</v>
      </c>
      <c r="B138" s="161"/>
      <c r="C138" s="51">
        <v>1</v>
      </c>
    </row>
    <row r="139" spans="1:3" ht="16.2" thickBot="1" x14ac:dyDescent="0.35">
      <c r="A139" s="162" t="s">
        <v>119</v>
      </c>
      <c r="B139" s="162"/>
      <c r="C139" s="50">
        <f>C137*C138</f>
        <v>7247.2570944421223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B6" sqref="B6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89" t="s">
        <v>13</v>
      </c>
      <c r="B3" s="190"/>
      <c r="C3" s="190"/>
      <c r="D3" s="190"/>
      <c r="E3" s="191"/>
    </row>
    <row r="4" spans="1:5" ht="16.2" thickBot="1" x14ac:dyDescent="0.35">
      <c r="A4" s="189" t="s">
        <v>176</v>
      </c>
      <c r="B4" s="190"/>
      <c r="C4" s="190"/>
      <c r="D4" s="190"/>
      <c r="E4" s="191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22</v>
      </c>
      <c r="E6" s="85">
        <f t="shared" ref="E6" si="0">B6*C6*D6</f>
        <v>220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89" t="s">
        <v>17</v>
      </c>
      <c r="B8" s="190"/>
      <c r="C8" s="190"/>
      <c r="D8" s="190"/>
      <c r="E8" s="191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2" t="s">
        <v>177</v>
      </c>
      <c r="B12" s="193"/>
      <c r="C12" s="193"/>
      <c r="D12" s="194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9">
        <f>B14-C14</f>
        <v>109.2664</v>
      </c>
      <c r="E14" s="90"/>
    </row>
    <row r="15" spans="1:5" ht="20.25" customHeight="1" thickBot="1" x14ac:dyDescent="0.35"/>
    <row r="16" spans="1:5" ht="16.2" thickBot="1" x14ac:dyDescent="0.35">
      <c r="A16" s="192" t="s">
        <v>19</v>
      </c>
      <c r="B16" s="193"/>
      <c r="C16" s="193"/>
      <c r="D16" s="194"/>
    </row>
    <row r="17" spans="1:5" ht="16.2" thickBot="1" x14ac:dyDescent="0.35">
      <c r="A17" s="192" t="str">
        <f>A4</f>
        <v>Posto Seg Sex</v>
      </c>
      <c r="B17" s="193"/>
      <c r="C17" s="193"/>
      <c r="D17" s="194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22</v>
      </c>
      <c r="D19" s="85">
        <f>(B19*C19)</f>
        <v>706.42</v>
      </c>
    </row>
    <row r="20" spans="1:5" ht="16.2" thickBot="1" x14ac:dyDescent="0.35">
      <c r="A20" s="195" t="s">
        <v>117</v>
      </c>
      <c r="B20" s="197"/>
      <c r="C20" s="77">
        <v>0.18</v>
      </c>
      <c r="D20" s="97">
        <f>((B19*C19)*C20)</f>
        <v>127.15559999999999</v>
      </c>
    </row>
    <row r="21" spans="1:5" ht="16.2" thickBot="1" x14ac:dyDescent="0.35">
      <c r="A21" s="202" t="s">
        <v>156</v>
      </c>
      <c r="B21" s="203"/>
      <c r="C21" s="203"/>
      <c r="D21" s="111">
        <f>D19-D20</f>
        <v>579.26440000000002</v>
      </c>
    </row>
    <row r="22" spans="1:5" ht="16.5" customHeight="1" x14ac:dyDescent="0.3">
      <c r="A22" s="73"/>
      <c r="B22" s="112"/>
      <c r="C22" s="74"/>
      <c r="D22" s="113"/>
    </row>
    <row r="23" spans="1:5" ht="16.2" thickBot="1" x14ac:dyDescent="0.35">
      <c r="A23" s="198" t="s">
        <v>128</v>
      </c>
      <c r="B23" s="199"/>
      <c r="C23" s="199"/>
      <c r="D23" s="200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1" t="s">
        <v>120</v>
      </c>
      <c r="B26" s="201"/>
      <c r="C26" s="201"/>
      <c r="D26" s="201"/>
    </row>
    <row r="27" spans="1:5" ht="15.6" x14ac:dyDescent="0.3">
      <c r="A27" s="201" t="s">
        <v>126</v>
      </c>
      <c r="B27" s="201"/>
      <c r="C27" s="201"/>
      <c r="D27" s="201"/>
    </row>
    <row r="28" spans="1:5" ht="15.6" x14ac:dyDescent="0.3">
      <c r="A28" s="100" t="s">
        <v>2</v>
      </c>
      <c r="B28" s="100" t="s">
        <v>3</v>
      </c>
      <c r="C28" s="132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0" t="s">
        <v>5</v>
      </c>
      <c r="B34" s="181"/>
      <c r="C34" s="182"/>
      <c r="D34" s="101">
        <f>SUM(D29:D33)</f>
        <v>72.938749999999999</v>
      </c>
    </row>
    <row r="35" spans="1:4" ht="16.2" thickBot="1" x14ac:dyDescent="0.35">
      <c r="A35" s="183" t="s">
        <v>150</v>
      </c>
      <c r="B35" s="184"/>
      <c r="C35" s="184"/>
      <c r="D35" s="185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86" t="s">
        <v>32</v>
      </c>
      <c r="B43" s="187"/>
      <c r="C43" s="188"/>
      <c r="D43" s="105"/>
    </row>
    <row r="44" spans="1:4" ht="16.2" thickBot="1" x14ac:dyDescent="0.35">
      <c r="A44" s="186" t="s">
        <v>33</v>
      </c>
      <c r="B44" s="187"/>
      <c r="C44" s="188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topLeftCell="A70" workbookViewId="0">
      <selection activeCell="B82" sqref="B8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2" t="s">
        <v>164</v>
      </c>
      <c r="C4" s="172"/>
    </row>
    <row r="5" spans="1:5" x14ac:dyDescent="0.3">
      <c r="A5" s="32" t="s">
        <v>110</v>
      </c>
      <c r="B5" s="172" t="s">
        <v>143</v>
      </c>
      <c r="C5" s="172"/>
      <c r="E5" s="53"/>
    </row>
    <row r="6" spans="1:5" x14ac:dyDescent="0.3">
      <c r="A6" s="32"/>
      <c r="B6" s="172"/>
      <c r="C6" s="172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4" t="s">
        <v>5</v>
      </c>
      <c r="B12" s="175"/>
      <c r="C12" s="39">
        <f>SUM(C10:C11)</f>
        <v>2399.2280000000001</v>
      </c>
    </row>
    <row r="15" spans="1:5" x14ac:dyDescent="0.3">
      <c r="A15" s="165" t="s">
        <v>48</v>
      </c>
      <c r="B15" s="165"/>
      <c r="C15" s="165"/>
    </row>
    <row r="16" spans="1:5" x14ac:dyDescent="0.3">
      <c r="A16" s="12"/>
    </row>
    <row r="17" spans="1:4" x14ac:dyDescent="0.3">
      <c r="A17" s="168" t="s">
        <v>49</v>
      </c>
      <c r="B17" s="168"/>
      <c r="C17" s="168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1" t="s">
        <v>54</v>
      </c>
      <c r="B25" s="171"/>
      <c r="C25" s="171"/>
      <c r="D25" s="171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8" t="s">
        <v>65</v>
      </c>
      <c r="B39" s="168"/>
      <c r="C39" s="168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4" t="s">
        <v>5</v>
      </c>
      <c r="B47" s="175"/>
      <c r="C47" s="23">
        <f>SUM(C42:C46)</f>
        <v>618.3035440000001</v>
      </c>
    </row>
    <row r="50" spans="1:4" x14ac:dyDescent="0.3">
      <c r="A50" s="168" t="s">
        <v>69</v>
      </c>
      <c r="B50" s="168"/>
      <c r="C50" s="168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5" t="s">
        <v>71</v>
      </c>
      <c r="B59" s="165"/>
      <c r="C59" s="165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5" t="s">
        <v>79</v>
      </c>
      <c r="B71" s="165"/>
      <c r="C71" s="165"/>
    </row>
    <row r="74" spans="1:4" x14ac:dyDescent="0.3">
      <c r="A74" s="168" t="s">
        <v>80</v>
      </c>
      <c r="B74" s="168"/>
      <c r="C74" s="168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8" t="s">
        <v>86</v>
      </c>
      <c r="B86" s="168"/>
      <c r="C86" s="168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68" t="s">
        <v>89</v>
      </c>
      <c r="B93" s="168"/>
      <c r="C93" s="168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5" t="s">
        <v>91</v>
      </c>
      <c r="B101" s="165"/>
      <c r="C101" s="165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5" t="s">
        <v>94</v>
      </c>
      <c r="B111" s="165"/>
      <c r="C111" s="165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69" t="s">
        <v>64</v>
      </c>
      <c r="B122" s="170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5" t="s">
        <v>95</v>
      </c>
      <c r="B125" s="165"/>
      <c r="C125" s="165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3" t="s">
        <v>99</v>
      </c>
      <c r="B135" s="164"/>
      <c r="C135" s="49">
        <f>C133+C134</f>
        <v>6646.4655293257401</v>
      </c>
    </row>
    <row r="136" spans="1:3" ht="16.5" customHeight="1" x14ac:dyDescent="0.3">
      <c r="A136" s="160" t="s">
        <v>118</v>
      </c>
      <c r="B136" s="161"/>
      <c r="C136" s="51">
        <v>2</v>
      </c>
    </row>
    <row r="137" spans="1:3" ht="16.2" thickBot="1" x14ac:dyDescent="0.35">
      <c r="A137" s="162" t="s">
        <v>119</v>
      </c>
      <c r="B137" s="162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91" workbookViewId="0">
      <selection activeCell="C108" sqref="C10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8" t="s">
        <v>164</v>
      </c>
      <c r="C4" s="179"/>
    </row>
    <row r="5" spans="1:5" x14ac:dyDescent="0.3">
      <c r="A5" s="32" t="s">
        <v>110</v>
      </c>
      <c r="B5" s="178" t="s">
        <v>151</v>
      </c>
      <c r="C5" s="179"/>
      <c r="E5" s="53"/>
    </row>
    <row r="6" spans="1:5" x14ac:dyDescent="0.3">
      <c r="A6" s="32"/>
      <c r="B6" s="178"/>
      <c r="C6" s="179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4" t="s">
        <v>5</v>
      </c>
      <c r="B14" s="175"/>
      <c r="C14" s="39">
        <f>SUM(C10:C13)</f>
        <v>2830.7836837090913</v>
      </c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8" t="s">
        <v>65</v>
      </c>
      <c r="B41" s="168"/>
      <c r="C41" s="168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4" t="s">
        <v>5</v>
      </c>
      <c r="B49" s="175"/>
      <c r="C49" s="23">
        <f>SUM(C44:C48)</f>
        <v>618.3035440000001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8" t="s">
        <v>86</v>
      </c>
      <c r="B88" s="168"/>
      <c r="C88" s="168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8" t="s">
        <v>89</v>
      </c>
      <c r="B95" s="168"/>
      <c r="C95" s="168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69" t="s">
        <v>64</v>
      </c>
      <c r="B124" s="170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3" t="s">
        <v>99</v>
      </c>
      <c r="B137" s="164"/>
      <c r="C137" s="49">
        <f>C135+C136</f>
        <v>7628.7430133137614</v>
      </c>
    </row>
    <row r="138" spans="1:3" ht="16.5" customHeight="1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5" workbookViewId="0">
      <selection activeCell="C126" sqref="C1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x14ac:dyDescent="0.3">
      <c r="A3" s="177"/>
      <c r="B3" s="177"/>
      <c r="C3" s="177"/>
      <c r="D3" s="177"/>
    </row>
    <row r="4" spans="1:5" x14ac:dyDescent="0.3">
      <c r="A4" s="32" t="s">
        <v>109</v>
      </c>
      <c r="B4" s="172" t="s">
        <v>164</v>
      </c>
      <c r="C4" s="172"/>
    </row>
    <row r="5" spans="1:5" x14ac:dyDescent="0.3">
      <c r="A5" s="32" t="s">
        <v>110</v>
      </c>
      <c r="B5" s="172" t="s">
        <v>143</v>
      </c>
      <c r="C5" s="172"/>
      <c r="E5" s="53"/>
    </row>
    <row r="6" spans="1:5" x14ac:dyDescent="0.3">
      <c r="A6" s="32"/>
      <c r="B6" s="172"/>
      <c r="C6" s="172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31" t="s">
        <v>36</v>
      </c>
      <c r="C9" s="13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4" t="s">
        <v>5</v>
      </c>
      <c r="B12" s="175"/>
      <c r="C12" s="39">
        <f>SUM(C10:C11)</f>
        <v>2399.2280000000001</v>
      </c>
    </row>
    <row r="15" spans="1:5" x14ac:dyDescent="0.3">
      <c r="A15" s="165" t="s">
        <v>48</v>
      </c>
      <c r="B15" s="165"/>
      <c r="C15" s="165"/>
    </row>
    <row r="16" spans="1:5" x14ac:dyDescent="0.3">
      <c r="A16" s="12"/>
    </row>
    <row r="17" spans="1:4" x14ac:dyDescent="0.3">
      <c r="A17" s="168" t="s">
        <v>49</v>
      </c>
      <c r="B17" s="168"/>
      <c r="C17" s="168"/>
    </row>
    <row r="18" spans="1:4" ht="16.2" thickBot="1" x14ac:dyDescent="0.35"/>
    <row r="19" spans="1:4" ht="16.2" thickBot="1" x14ac:dyDescent="0.35">
      <c r="A19" s="13" t="s">
        <v>50</v>
      </c>
      <c r="B19" s="131" t="s">
        <v>51</v>
      </c>
      <c r="C19" s="131" t="s">
        <v>57</v>
      </c>
      <c r="D19" s="13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1" t="s">
        <v>54</v>
      </c>
      <c r="B25" s="171"/>
      <c r="C25" s="171"/>
      <c r="D25" s="171"/>
    </row>
    <row r="26" spans="1:4" ht="16.2" thickBot="1" x14ac:dyDescent="0.35"/>
    <row r="27" spans="1:4" ht="16.2" thickBot="1" x14ac:dyDescent="0.35">
      <c r="A27" s="13" t="s">
        <v>55</v>
      </c>
      <c r="B27" s="131" t="s">
        <v>56</v>
      </c>
      <c r="C27" s="131" t="s">
        <v>57</v>
      </c>
      <c r="D27" s="13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8" t="s">
        <v>65</v>
      </c>
      <c r="B39" s="168"/>
      <c r="C39" s="168"/>
    </row>
    <row r="40" spans="1:5" ht="16.2" thickBot="1" x14ac:dyDescent="0.35"/>
    <row r="41" spans="1:5" ht="16.2" thickBot="1" x14ac:dyDescent="0.35">
      <c r="A41" s="13" t="s">
        <v>66</v>
      </c>
      <c r="B41" s="131" t="s">
        <v>67</v>
      </c>
      <c r="C41" s="13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4" t="s">
        <v>5</v>
      </c>
      <c r="B47" s="175"/>
      <c r="C47" s="23">
        <f>SUM(C42:C46)</f>
        <v>618.3035440000001</v>
      </c>
    </row>
    <row r="50" spans="1:4" x14ac:dyDescent="0.3">
      <c r="A50" s="168" t="s">
        <v>69</v>
      </c>
      <c r="B50" s="168"/>
      <c r="C50" s="168"/>
    </row>
    <row r="51" spans="1:4" ht="16.2" thickBot="1" x14ac:dyDescent="0.35"/>
    <row r="52" spans="1:4" ht="16.2" thickBot="1" x14ac:dyDescent="0.35">
      <c r="A52" s="13">
        <v>2</v>
      </c>
      <c r="B52" s="131" t="s">
        <v>70</v>
      </c>
      <c r="C52" s="13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5" t="s">
        <v>71</v>
      </c>
      <c r="B59" s="165"/>
      <c r="C59" s="165"/>
    </row>
    <row r="60" spans="1:4" ht="16.2" thickBot="1" x14ac:dyDescent="0.35"/>
    <row r="61" spans="1:4" ht="16.2" thickBot="1" x14ac:dyDescent="0.35">
      <c r="A61" s="13">
        <v>3</v>
      </c>
      <c r="B61" s="131" t="s">
        <v>72</v>
      </c>
      <c r="C61" s="131" t="s">
        <v>57</v>
      </c>
      <c r="D61" s="13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5" t="s">
        <v>79</v>
      </c>
      <c r="B71" s="165"/>
      <c r="C71" s="165"/>
    </row>
    <row r="74" spans="1:4" x14ac:dyDescent="0.3">
      <c r="A74" s="168" t="s">
        <v>80</v>
      </c>
      <c r="B74" s="168"/>
      <c r="C74" s="168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1" t="s">
        <v>82</v>
      </c>
      <c r="C76" s="131" t="s">
        <v>57</v>
      </c>
      <c r="D76" s="131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8" t="s">
        <v>86</v>
      </c>
      <c r="B86" s="168"/>
      <c r="C86" s="168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131" t="s">
        <v>129</v>
      </c>
      <c r="C88" s="131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68" t="s">
        <v>89</v>
      </c>
      <c r="B93" s="168"/>
      <c r="C93" s="168"/>
    </row>
    <row r="94" spans="1:6" ht="16.2" thickBot="1" x14ac:dyDescent="0.35">
      <c r="A94" s="12"/>
    </row>
    <row r="95" spans="1:6" ht="16.2" thickBot="1" x14ac:dyDescent="0.35">
      <c r="A95" s="13">
        <v>4</v>
      </c>
      <c r="B95" s="131" t="s">
        <v>90</v>
      </c>
      <c r="C95" s="13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5" t="s">
        <v>91</v>
      </c>
      <c r="B101" s="165"/>
      <c r="C101" s="165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1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5" t="s">
        <v>94</v>
      </c>
      <c r="B111" s="165"/>
      <c r="C111" s="165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1" t="s">
        <v>57</v>
      </c>
      <c r="D113" s="131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69" t="s">
        <v>64</v>
      </c>
      <c r="B122" s="170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65" t="s">
        <v>95</v>
      </c>
      <c r="B125" s="165"/>
      <c r="C125" s="165"/>
    </row>
    <row r="126" spans="1:4" ht="16.2" thickBot="1" x14ac:dyDescent="0.35"/>
    <row r="127" spans="1:4" ht="16.2" thickBot="1" x14ac:dyDescent="0.35">
      <c r="A127" s="13"/>
      <c r="B127" s="131" t="s">
        <v>96</v>
      </c>
      <c r="C127" s="13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63" t="s">
        <v>99</v>
      </c>
      <c r="B135" s="164"/>
      <c r="C135" s="49">
        <f>C133+C134</f>
        <v>6709.3757567684825</v>
      </c>
    </row>
    <row r="136" spans="1:3" x14ac:dyDescent="0.3">
      <c r="A136" s="160" t="s">
        <v>118</v>
      </c>
      <c r="B136" s="161"/>
      <c r="C136" s="51">
        <v>2</v>
      </c>
    </row>
    <row r="137" spans="1:3" ht="16.2" thickBot="1" x14ac:dyDescent="0.35">
      <c r="A137" s="162" t="s">
        <v>119</v>
      </c>
      <c r="B137" s="162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C124" sqref="C12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8" t="s">
        <v>164</v>
      </c>
      <c r="C4" s="179"/>
    </row>
    <row r="5" spans="1:5" x14ac:dyDescent="0.3">
      <c r="A5" s="32" t="s">
        <v>110</v>
      </c>
      <c r="B5" s="178" t="s">
        <v>151</v>
      </c>
      <c r="C5" s="179"/>
      <c r="E5" s="53"/>
    </row>
    <row r="6" spans="1:5" x14ac:dyDescent="0.3">
      <c r="A6" s="32"/>
      <c r="B6" s="178"/>
      <c r="C6" s="179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31" t="s">
        <v>36</v>
      </c>
      <c r="C9" s="13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4" t="s">
        <v>5</v>
      </c>
      <c r="B14" s="175"/>
      <c r="C14" s="39">
        <f>SUM(C10:C13)</f>
        <v>2830.7836837090913</v>
      </c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131" t="s">
        <v>51</v>
      </c>
      <c r="C21" s="131" t="s">
        <v>57</v>
      </c>
      <c r="D21" s="13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131" t="s">
        <v>56</v>
      </c>
      <c r="C29" s="131" t="s">
        <v>57</v>
      </c>
      <c r="D29" s="13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8" t="s">
        <v>65</v>
      </c>
      <c r="B41" s="168"/>
      <c r="C41" s="168"/>
    </row>
    <row r="42" spans="1:4" ht="16.2" thickBot="1" x14ac:dyDescent="0.35"/>
    <row r="43" spans="1:4" ht="16.2" thickBot="1" x14ac:dyDescent="0.35">
      <c r="A43" s="13" t="s">
        <v>66</v>
      </c>
      <c r="B43" s="131" t="s">
        <v>67</v>
      </c>
      <c r="C43" s="13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4" t="s">
        <v>5</v>
      </c>
      <c r="B49" s="175"/>
      <c r="C49" s="23">
        <f>SUM(C44:C48)</f>
        <v>618.3035440000001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131" t="s">
        <v>70</v>
      </c>
      <c r="C54" s="13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131" t="s">
        <v>72</v>
      </c>
      <c r="C63" s="131" t="s">
        <v>57</v>
      </c>
      <c r="D63" s="13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1" t="s">
        <v>82</v>
      </c>
      <c r="C78" s="131" t="s">
        <v>57</v>
      </c>
      <c r="D78" s="131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8" t="s">
        <v>86</v>
      </c>
      <c r="B88" s="168"/>
      <c r="C88" s="168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1" t="s">
        <v>129</v>
      </c>
      <c r="C90" s="131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8" t="s">
        <v>89</v>
      </c>
      <c r="B95" s="168"/>
      <c r="C95" s="168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1" t="s">
        <v>90</v>
      </c>
      <c r="C97" s="13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1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1" t="s">
        <v>57</v>
      </c>
      <c r="D115" s="131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69" t="s">
        <v>64</v>
      </c>
      <c r="B124" s="170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131" t="s">
        <v>96</v>
      </c>
      <c r="C129" s="13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3" t="s">
        <v>99</v>
      </c>
      <c r="B137" s="164"/>
      <c r="C137" s="49">
        <f>C135+C136</f>
        <v>7700.9507086598451</v>
      </c>
    </row>
    <row r="138" spans="1:3" ht="16.5" customHeight="1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x14ac:dyDescent="0.3">
      <c r="A3" s="177"/>
      <c r="B3" s="177"/>
      <c r="C3" s="177"/>
      <c r="D3" s="177"/>
    </row>
    <row r="4" spans="1:5" x14ac:dyDescent="0.3">
      <c r="A4" s="32" t="s">
        <v>109</v>
      </c>
      <c r="B4" s="172" t="s">
        <v>164</v>
      </c>
      <c r="C4" s="172"/>
    </row>
    <row r="5" spans="1:5" x14ac:dyDescent="0.3">
      <c r="A5" s="32" t="s">
        <v>110</v>
      </c>
      <c r="B5" s="172" t="s">
        <v>143</v>
      </c>
      <c r="C5" s="172"/>
      <c r="E5" s="53"/>
    </row>
    <row r="6" spans="1:5" x14ac:dyDescent="0.3">
      <c r="A6" s="32"/>
      <c r="B6" s="172"/>
      <c r="C6" s="172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31" t="s">
        <v>36</v>
      </c>
      <c r="C9" s="13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4" t="s">
        <v>5</v>
      </c>
      <c r="B12" s="175"/>
      <c r="C12" s="39">
        <f>SUM(C10:C11)</f>
        <v>2399.2280000000001</v>
      </c>
    </row>
    <row r="15" spans="1:5" x14ac:dyDescent="0.3">
      <c r="A15" s="165" t="s">
        <v>48</v>
      </c>
      <c r="B15" s="165"/>
      <c r="C15" s="165"/>
    </row>
    <row r="16" spans="1:5" x14ac:dyDescent="0.3">
      <c r="A16" s="12"/>
    </row>
    <row r="17" spans="1:4" x14ac:dyDescent="0.3">
      <c r="A17" s="168" t="s">
        <v>49</v>
      </c>
      <c r="B17" s="168"/>
      <c r="C17" s="168"/>
    </row>
    <row r="18" spans="1:4" ht="16.2" thickBot="1" x14ac:dyDescent="0.35"/>
    <row r="19" spans="1:4" ht="16.2" thickBot="1" x14ac:dyDescent="0.35">
      <c r="A19" s="13" t="s">
        <v>50</v>
      </c>
      <c r="B19" s="131" t="s">
        <v>51</v>
      </c>
      <c r="C19" s="131" t="s">
        <v>57</v>
      </c>
      <c r="D19" s="13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1" t="s">
        <v>54</v>
      </c>
      <c r="B25" s="171"/>
      <c r="C25" s="171"/>
      <c r="D25" s="171"/>
    </row>
    <row r="26" spans="1:4" ht="16.2" thickBot="1" x14ac:dyDescent="0.35"/>
    <row r="27" spans="1:4" ht="16.2" thickBot="1" x14ac:dyDescent="0.35">
      <c r="A27" s="13" t="s">
        <v>55</v>
      </c>
      <c r="B27" s="131" t="s">
        <v>56</v>
      </c>
      <c r="C27" s="131" t="s">
        <v>57</v>
      </c>
      <c r="D27" s="13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4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8" t="s">
        <v>65</v>
      </c>
      <c r="B39" s="168"/>
      <c r="C39" s="168"/>
    </row>
    <row r="40" spans="1:5" ht="16.2" thickBot="1" x14ac:dyDescent="0.35"/>
    <row r="41" spans="1:5" ht="16.2" thickBot="1" x14ac:dyDescent="0.35">
      <c r="A41" s="13" t="s">
        <v>66</v>
      </c>
      <c r="B41" s="131" t="s">
        <v>67</v>
      </c>
      <c r="C41" s="13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5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6" t="s">
        <v>145</v>
      </c>
      <c r="C46" s="115"/>
    </row>
    <row r="47" spans="1:5" ht="16.2" thickBot="1" x14ac:dyDescent="0.35">
      <c r="A47" s="174" t="s">
        <v>5</v>
      </c>
      <c r="B47" s="175"/>
      <c r="C47" s="23">
        <f>SUM(C42:C46)</f>
        <v>618.3035440000001</v>
      </c>
    </row>
    <row r="50" spans="1:4" x14ac:dyDescent="0.3">
      <c r="A50" s="168" t="s">
        <v>69</v>
      </c>
      <c r="B50" s="168"/>
      <c r="C50" s="168"/>
    </row>
    <row r="51" spans="1:4" ht="16.2" thickBot="1" x14ac:dyDescent="0.35"/>
    <row r="52" spans="1:4" ht="16.2" thickBot="1" x14ac:dyDescent="0.35">
      <c r="A52" s="13">
        <v>2</v>
      </c>
      <c r="B52" s="131" t="s">
        <v>70</v>
      </c>
      <c r="C52" s="13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5" t="s">
        <v>71</v>
      </c>
      <c r="B59" s="165"/>
      <c r="C59" s="165"/>
    </row>
    <row r="60" spans="1:4" ht="16.2" thickBot="1" x14ac:dyDescent="0.35"/>
    <row r="61" spans="1:4" ht="16.2" thickBot="1" x14ac:dyDescent="0.35">
      <c r="A61" s="13">
        <v>3</v>
      </c>
      <c r="B61" s="131" t="s">
        <v>72</v>
      </c>
      <c r="C61" s="131" t="s">
        <v>57</v>
      </c>
      <c r="D61" s="13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5" t="s">
        <v>79</v>
      </c>
      <c r="B71" s="165"/>
      <c r="C71" s="165"/>
    </row>
    <row r="74" spans="1:4" x14ac:dyDescent="0.3">
      <c r="A74" s="168" t="s">
        <v>80</v>
      </c>
      <c r="B74" s="168"/>
      <c r="C74" s="168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1" t="s">
        <v>82</v>
      </c>
      <c r="C76" s="131" t="s">
        <v>57</v>
      </c>
      <c r="D76" s="131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7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7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7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7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8" t="s">
        <v>47</v>
      </c>
      <c r="C82" s="117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8" t="s">
        <v>86</v>
      </c>
      <c r="B86" s="168"/>
      <c r="C86" s="168"/>
      <c r="F86" s="72"/>
    </row>
    <row r="87" spans="1:6" ht="16.2" thickBot="1" x14ac:dyDescent="0.35">
      <c r="A87" s="12"/>
      <c r="F87" s="72"/>
    </row>
    <row r="88" spans="1:6" ht="16.2" thickBot="1" x14ac:dyDescent="0.35">
      <c r="A88" s="13" t="s">
        <v>87</v>
      </c>
      <c r="B88" s="131" t="s">
        <v>129</v>
      </c>
      <c r="C88" s="131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2"/>
    </row>
    <row r="93" spans="1:6" x14ac:dyDescent="0.3">
      <c r="A93" s="168" t="s">
        <v>89</v>
      </c>
      <c r="B93" s="168"/>
      <c r="C93" s="168"/>
    </row>
    <row r="94" spans="1:6" ht="16.2" thickBot="1" x14ac:dyDescent="0.35">
      <c r="A94" s="12"/>
    </row>
    <row r="95" spans="1:6" ht="16.2" thickBot="1" x14ac:dyDescent="0.35">
      <c r="A95" s="13">
        <v>4</v>
      </c>
      <c r="B95" s="131" t="s">
        <v>90</v>
      </c>
      <c r="C95" s="13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5" t="s">
        <v>91</v>
      </c>
      <c r="B101" s="165"/>
      <c r="C101" s="165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1" t="s">
        <v>37</v>
      </c>
    </row>
    <row r="104" spans="1:3" ht="16.2" thickBot="1" x14ac:dyDescent="0.35">
      <c r="A104" s="15" t="s">
        <v>38</v>
      </c>
      <c r="B104" s="16" t="s">
        <v>92</v>
      </c>
      <c r="C104" s="115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5">
        <f>'Planilha de Apoio - P 12 x 36'!D34</f>
        <v>72.938749999999999</v>
      </c>
    </row>
    <row r="106" spans="1:3" ht="16.2" thickBot="1" x14ac:dyDescent="0.35">
      <c r="A106" s="15" t="s">
        <v>41</v>
      </c>
      <c r="B106" s="118" t="s">
        <v>146</v>
      </c>
      <c r="C106" s="115"/>
    </row>
    <row r="107" spans="1:3" ht="16.2" thickBot="1" x14ac:dyDescent="0.35">
      <c r="A107" s="15" t="s">
        <v>42</v>
      </c>
      <c r="B107" s="118" t="s">
        <v>146</v>
      </c>
      <c r="C107" s="115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5" t="s">
        <v>94</v>
      </c>
      <c r="B111" s="165"/>
      <c r="C111" s="165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1" t="s">
        <v>57</v>
      </c>
      <c r="D113" s="131" t="s">
        <v>37</v>
      </c>
    </row>
    <row r="114" spans="1:4" ht="16.2" thickBot="1" x14ac:dyDescent="0.35">
      <c r="A114" s="15" t="s">
        <v>38</v>
      </c>
      <c r="B114" s="43" t="s">
        <v>24</v>
      </c>
      <c r="C114" s="114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4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69" t="s">
        <v>64</v>
      </c>
      <c r="B122" s="170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5" t="s">
        <v>95</v>
      </c>
      <c r="B125" s="165"/>
      <c r="C125" s="165"/>
    </row>
    <row r="126" spans="1:4" ht="16.2" thickBot="1" x14ac:dyDescent="0.35"/>
    <row r="127" spans="1:4" ht="16.2" thickBot="1" x14ac:dyDescent="0.35">
      <c r="A127" s="13"/>
      <c r="B127" s="131" t="s">
        <v>96</v>
      </c>
      <c r="C127" s="13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63" t="s">
        <v>99</v>
      </c>
      <c r="B135" s="164"/>
      <c r="C135" s="49">
        <f>C133+C134</f>
        <v>6835.1962116539671</v>
      </c>
    </row>
    <row r="136" spans="1:3" x14ac:dyDescent="0.3">
      <c r="A136" s="160" t="s">
        <v>118</v>
      </c>
      <c r="B136" s="161"/>
      <c r="C136" s="51">
        <v>2</v>
      </c>
    </row>
    <row r="137" spans="1:3" ht="16.2" thickBot="1" x14ac:dyDescent="0.35">
      <c r="A137" s="162" t="s">
        <v>119</v>
      </c>
      <c r="B137" s="162"/>
      <c r="C137" s="50">
        <f>C135*C136</f>
        <v>13670.392423307934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3" t="s">
        <v>100</v>
      </c>
      <c r="B1" s="173"/>
      <c r="C1" s="173"/>
      <c r="D1" s="173"/>
    </row>
    <row r="2" spans="1:5" ht="22.8" x14ac:dyDescent="0.4">
      <c r="A2" s="173" t="s">
        <v>101</v>
      </c>
      <c r="B2" s="173"/>
      <c r="C2" s="173"/>
      <c r="D2" s="173"/>
    </row>
    <row r="3" spans="1:5" ht="27.75" customHeight="1" x14ac:dyDescent="0.3">
      <c r="A3" s="177"/>
      <c r="B3" s="177"/>
      <c r="C3" s="177"/>
      <c r="D3" s="177"/>
    </row>
    <row r="4" spans="1:5" x14ac:dyDescent="0.3">
      <c r="A4" s="32" t="s">
        <v>109</v>
      </c>
      <c r="B4" s="178" t="s">
        <v>164</v>
      </c>
      <c r="C4" s="179"/>
    </row>
    <row r="5" spans="1:5" x14ac:dyDescent="0.3">
      <c r="A5" s="32" t="s">
        <v>110</v>
      </c>
      <c r="B5" s="178" t="s">
        <v>151</v>
      </c>
      <c r="C5" s="179"/>
      <c r="E5" s="53"/>
    </row>
    <row r="6" spans="1:5" x14ac:dyDescent="0.3">
      <c r="A6" s="32"/>
      <c r="B6" s="178"/>
      <c r="C6" s="179"/>
    </row>
    <row r="7" spans="1:5" x14ac:dyDescent="0.3">
      <c r="A7" s="176" t="s">
        <v>35</v>
      </c>
      <c r="B7" s="176"/>
      <c r="C7" s="176"/>
    </row>
    <row r="8" spans="1:5" ht="16.2" thickBot="1" x14ac:dyDescent="0.35"/>
    <row r="9" spans="1:5" ht="16.2" thickBot="1" x14ac:dyDescent="0.35">
      <c r="A9" s="13">
        <v>1</v>
      </c>
      <c r="B9" s="131" t="s">
        <v>36</v>
      </c>
      <c r="C9" s="13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1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2"/>
      <c r="E13" s="72"/>
    </row>
    <row r="14" spans="1:5" ht="16.2" thickBot="1" x14ac:dyDescent="0.35">
      <c r="A14" s="174" t="s">
        <v>5</v>
      </c>
      <c r="B14" s="175"/>
      <c r="C14" s="39">
        <f>SUM(C10:C13)</f>
        <v>2830.7836837090913</v>
      </c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131" t="s">
        <v>51</v>
      </c>
      <c r="C21" s="131" t="s">
        <v>57</v>
      </c>
      <c r="D21" s="13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131" t="s">
        <v>56</v>
      </c>
      <c r="C29" s="131" t="s">
        <v>57</v>
      </c>
      <c r="D29" s="13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9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8" t="s">
        <v>65</v>
      </c>
      <c r="B41" s="168"/>
      <c r="C41" s="168"/>
    </row>
    <row r="42" spans="1:4" ht="16.2" thickBot="1" x14ac:dyDescent="0.35"/>
    <row r="43" spans="1:4" ht="16.2" thickBot="1" x14ac:dyDescent="0.35">
      <c r="A43" s="13" t="s">
        <v>66</v>
      </c>
      <c r="B43" s="131" t="s">
        <v>67</v>
      </c>
      <c r="C43" s="13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5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4" t="s">
        <v>5</v>
      </c>
      <c r="B49" s="175"/>
      <c r="C49" s="23">
        <f>SUM(C44:C48)</f>
        <v>618.3035440000001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131" t="s">
        <v>70</v>
      </c>
      <c r="C54" s="13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131" t="s">
        <v>72</v>
      </c>
      <c r="C63" s="131" t="s">
        <v>57</v>
      </c>
      <c r="D63" s="13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1" t="s">
        <v>82</v>
      </c>
      <c r="C78" s="131" t="s">
        <v>57</v>
      </c>
      <c r="D78" s="131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9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9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9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9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8" t="s">
        <v>47</v>
      </c>
      <c r="C84" s="119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8" t="s">
        <v>86</v>
      </c>
      <c r="B88" s="168"/>
      <c r="C88" s="168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1" t="s">
        <v>129</v>
      </c>
      <c r="C90" s="131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8" t="s">
        <v>89</v>
      </c>
      <c r="B95" s="168"/>
      <c r="C95" s="168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1" t="s">
        <v>90</v>
      </c>
      <c r="C97" s="13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1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'Planilha de Apoio - P 12 x 36'!D34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1" t="s">
        <v>57</v>
      </c>
      <c r="D115" s="131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69" t="s">
        <v>64</v>
      </c>
      <c r="B124" s="170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131" t="s">
        <v>96</v>
      </c>
      <c r="C129" s="13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63" t="s">
        <v>99</v>
      </c>
      <c r="B137" s="164"/>
      <c r="C137" s="49">
        <f>C135+C136</f>
        <v>7845.3660993520134</v>
      </c>
    </row>
    <row r="138" spans="1:3" ht="16.5" customHeight="1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80" bestFit="1" customWidth="1"/>
    <col min="2" max="2" width="23.109375" style="80" customWidth="1"/>
    <col min="3" max="3" width="30.6640625" style="80" customWidth="1"/>
    <col min="4" max="4" width="27.44140625" style="80" customWidth="1"/>
    <col min="5" max="5" width="13.88671875" style="80" customWidth="1"/>
    <col min="6" max="16384" width="9.109375" style="80"/>
  </cols>
  <sheetData>
    <row r="2" spans="1:5" ht="15" thickBot="1" x14ac:dyDescent="0.35"/>
    <row r="3" spans="1:5" ht="16.2" thickBot="1" x14ac:dyDescent="0.35">
      <c r="A3" s="189" t="s">
        <v>13</v>
      </c>
      <c r="B3" s="190"/>
      <c r="C3" s="190"/>
      <c r="D3" s="190"/>
      <c r="E3" s="191"/>
    </row>
    <row r="4" spans="1:5" ht="16.2" thickBot="1" x14ac:dyDescent="0.35">
      <c r="A4" s="189" t="s">
        <v>152</v>
      </c>
      <c r="B4" s="190"/>
      <c r="C4" s="190"/>
      <c r="D4" s="190"/>
      <c r="E4" s="191"/>
    </row>
    <row r="5" spans="1:5" ht="31.8" thickBot="1" x14ac:dyDescent="0.35">
      <c r="A5" s="81" t="s">
        <v>103</v>
      </c>
      <c r="B5" s="82" t="s">
        <v>9</v>
      </c>
      <c r="C5" s="82" t="s">
        <v>10</v>
      </c>
      <c r="D5" s="83" t="s">
        <v>12</v>
      </c>
      <c r="E5" s="84" t="s">
        <v>11</v>
      </c>
    </row>
    <row r="6" spans="1:5" ht="15.6" x14ac:dyDescent="0.3">
      <c r="A6" s="3"/>
      <c r="B6" s="120">
        <v>5</v>
      </c>
      <c r="C6" s="1">
        <v>2</v>
      </c>
      <c r="D6" s="48">
        <v>15.22</v>
      </c>
      <c r="E6" s="85">
        <f t="shared" ref="E6" si="0">B6*C6*D6</f>
        <v>152.20000000000002</v>
      </c>
    </row>
    <row r="7" spans="1:5" ht="15" thickBot="1" x14ac:dyDescent="0.35">
      <c r="A7" s="86"/>
      <c r="B7" s="87"/>
      <c r="C7" s="87"/>
      <c r="D7" s="87"/>
      <c r="E7" s="88"/>
    </row>
    <row r="8" spans="1:5" ht="16.2" thickBot="1" x14ac:dyDescent="0.35">
      <c r="A8" s="189" t="s">
        <v>17</v>
      </c>
      <c r="B8" s="190"/>
      <c r="C8" s="190"/>
      <c r="D8" s="190"/>
      <c r="E8" s="191"/>
    </row>
    <row r="9" spans="1:5" ht="16.2" thickBot="1" x14ac:dyDescent="0.35">
      <c r="A9" s="81" t="s">
        <v>2</v>
      </c>
      <c r="B9" s="82" t="s">
        <v>0</v>
      </c>
      <c r="C9" s="82" t="s">
        <v>14</v>
      </c>
      <c r="D9" s="82" t="s">
        <v>1</v>
      </c>
      <c r="E9" s="84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5">
        <f t="shared" ref="E10" si="1">B10*C10*D10</f>
        <v>110.7336</v>
      </c>
    </row>
    <row r="11" spans="1:5" ht="16.2" thickBot="1" x14ac:dyDescent="0.35">
      <c r="A11" s="86"/>
      <c r="B11" s="87"/>
      <c r="C11" s="4"/>
      <c r="D11" s="4"/>
      <c r="E11" s="85"/>
    </row>
    <row r="12" spans="1:5" ht="16.2" thickBot="1" x14ac:dyDescent="0.35">
      <c r="A12" s="192" t="s">
        <v>157</v>
      </c>
      <c r="B12" s="193"/>
      <c r="C12" s="193"/>
      <c r="D12" s="194"/>
      <c r="E12" s="88"/>
    </row>
    <row r="13" spans="1:5" ht="16.2" thickBot="1" x14ac:dyDescent="0.35">
      <c r="A13" s="81" t="s">
        <v>2</v>
      </c>
      <c r="B13" s="82" t="s">
        <v>11</v>
      </c>
      <c r="C13" s="82" t="s">
        <v>16</v>
      </c>
      <c r="D13" s="84" t="s">
        <v>18</v>
      </c>
      <c r="E13" s="88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9">
        <f>B14-C14</f>
        <v>41.466400000000021</v>
      </c>
      <c r="E14" s="90"/>
    </row>
    <row r="15" spans="1:5" ht="16.2" thickBot="1" x14ac:dyDescent="0.35">
      <c r="C15" s="91"/>
      <c r="D15" s="89"/>
    </row>
    <row r="16" spans="1:5" ht="16.2" thickBot="1" x14ac:dyDescent="0.35">
      <c r="A16" s="192" t="s">
        <v>19</v>
      </c>
      <c r="B16" s="193"/>
      <c r="C16" s="193"/>
      <c r="D16" s="194"/>
    </row>
    <row r="17" spans="1:5" ht="16.2" thickBot="1" x14ac:dyDescent="0.35">
      <c r="A17" s="192" t="s">
        <v>152</v>
      </c>
      <c r="B17" s="193"/>
      <c r="C17" s="193"/>
      <c r="D17" s="194"/>
    </row>
    <row r="18" spans="1:5" ht="16.2" thickBot="1" x14ac:dyDescent="0.35">
      <c r="A18" s="92" t="s">
        <v>2</v>
      </c>
      <c r="B18" s="93" t="s">
        <v>20</v>
      </c>
      <c r="C18" s="94" t="s">
        <v>12</v>
      </c>
      <c r="D18" s="95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5">
        <f>(B19*C19)</f>
        <v>488.71420000000001</v>
      </c>
      <c r="E19" s="96"/>
    </row>
    <row r="20" spans="1:5" ht="16.2" thickBot="1" x14ac:dyDescent="0.35">
      <c r="A20" s="195" t="s">
        <v>117</v>
      </c>
      <c r="B20" s="197"/>
      <c r="C20" s="4">
        <v>0.18</v>
      </c>
      <c r="D20" s="85">
        <f>((B19*C19)*C20)</f>
        <v>87.968555999999992</v>
      </c>
    </row>
    <row r="21" spans="1:5" ht="15.6" x14ac:dyDescent="0.3">
      <c r="A21" s="195" t="s">
        <v>156</v>
      </c>
      <c r="B21" s="196"/>
      <c r="C21" s="197"/>
      <c r="D21" s="97">
        <f>D19-D20</f>
        <v>400.74564400000003</v>
      </c>
    </row>
    <row r="22" spans="1:5" ht="15.6" x14ac:dyDescent="0.3">
      <c r="A22" s="75"/>
      <c r="B22" s="98"/>
      <c r="C22" s="76"/>
      <c r="D22" s="99"/>
    </row>
    <row r="23" spans="1:5" ht="16.2" thickBot="1" x14ac:dyDescent="0.35">
      <c r="A23" s="198" t="s">
        <v>128</v>
      </c>
      <c r="B23" s="199"/>
      <c r="C23" s="199"/>
      <c r="D23" s="200"/>
    </row>
    <row r="24" spans="1:5" ht="16.2" thickBot="1" x14ac:dyDescent="0.35">
      <c r="A24" s="92" t="s">
        <v>2</v>
      </c>
      <c r="B24" s="93" t="s">
        <v>113</v>
      </c>
      <c r="C24" s="94" t="s">
        <v>115</v>
      </c>
      <c r="D24" s="95" t="s">
        <v>3</v>
      </c>
      <c r="E24" s="96"/>
    </row>
    <row r="25" spans="1:5" ht="15.6" x14ac:dyDescent="0.3">
      <c r="A25" s="3"/>
      <c r="B25" s="5">
        <v>169.57</v>
      </c>
      <c r="C25" s="48">
        <v>0.05</v>
      </c>
      <c r="D25" s="85">
        <f>B25-(B25*C25)</f>
        <v>161.0915</v>
      </c>
    </row>
    <row r="26" spans="1:5" ht="15.6" x14ac:dyDescent="0.3">
      <c r="A26" s="201" t="s">
        <v>120</v>
      </c>
      <c r="B26" s="201"/>
      <c r="C26" s="201"/>
      <c r="D26" s="201"/>
    </row>
    <row r="27" spans="1:5" ht="15.6" x14ac:dyDescent="0.3">
      <c r="A27" s="201" t="s">
        <v>126</v>
      </c>
      <c r="B27" s="201"/>
      <c r="C27" s="201"/>
      <c r="D27" s="201"/>
    </row>
    <row r="28" spans="1:5" ht="15.6" x14ac:dyDescent="0.3">
      <c r="A28" s="100" t="s">
        <v>2</v>
      </c>
      <c r="B28" s="100" t="s">
        <v>3</v>
      </c>
      <c r="C28" s="124" t="s">
        <v>113</v>
      </c>
      <c r="D28" s="100" t="s">
        <v>149</v>
      </c>
    </row>
    <row r="29" spans="1:5" x14ac:dyDescent="0.3">
      <c r="A29" s="101" t="s">
        <v>121</v>
      </c>
      <c r="B29" s="121">
        <v>120</v>
      </c>
      <c r="C29" s="101">
        <f>B29/12</f>
        <v>10</v>
      </c>
      <c r="D29" s="101">
        <f>C29/2</f>
        <v>5</v>
      </c>
    </row>
    <row r="30" spans="1:5" x14ac:dyDescent="0.3">
      <c r="A30" s="101" t="s">
        <v>122</v>
      </c>
      <c r="B30" s="121">
        <v>34.64</v>
      </c>
      <c r="C30" s="101">
        <f t="shared" ref="C30:C33" si="2">B30/12</f>
        <v>2.8866666666666667</v>
      </c>
      <c r="D30" s="101">
        <f t="shared" ref="D30:D33" si="3">C30/2</f>
        <v>1.4433333333333334</v>
      </c>
    </row>
    <row r="31" spans="1:5" x14ac:dyDescent="0.3">
      <c r="A31" s="101" t="s">
        <v>123</v>
      </c>
      <c r="B31" s="121">
        <v>15.89</v>
      </c>
      <c r="C31" s="101">
        <f t="shared" si="2"/>
        <v>1.3241666666666667</v>
      </c>
      <c r="D31" s="101">
        <f t="shared" si="3"/>
        <v>0.66208333333333336</v>
      </c>
    </row>
    <row r="32" spans="1:5" x14ac:dyDescent="0.3">
      <c r="A32" s="101" t="s">
        <v>124</v>
      </c>
      <c r="B32" s="121">
        <v>80</v>
      </c>
      <c r="C32" s="101">
        <f t="shared" si="2"/>
        <v>6.666666666666667</v>
      </c>
      <c r="D32" s="101">
        <f t="shared" si="3"/>
        <v>3.3333333333333335</v>
      </c>
    </row>
    <row r="33" spans="1:4" x14ac:dyDescent="0.3">
      <c r="A33" s="101" t="s">
        <v>148</v>
      </c>
      <c r="B33" s="121">
        <v>1500</v>
      </c>
      <c r="C33" s="101">
        <f t="shared" si="2"/>
        <v>125</v>
      </c>
      <c r="D33" s="101">
        <f t="shared" si="3"/>
        <v>62.5</v>
      </c>
    </row>
    <row r="34" spans="1:4" x14ac:dyDescent="0.3">
      <c r="A34" s="180" t="s">
        <v>5</v>
      </c>
      <c r="B34" s="181"/>
      <c r="C34" s="182"/>
      <c r="D34" s="101">
        <f>SUM(D29:D33)</f>
        <v>72.938749999999999</v>
      </c>
    </row>
    <row r="35" spans="1:4" ht="16.2" thickBot="1" x14ac:dyDescent="0.35">
      <c r="A35" s="183" t="s">
        <v>150</v>
      </c>
      <c r="B35" s="184"/>
      <c r="C35" s="184"/>
      <c r="D35" s="185"/>
    </row>
    <row r="36" spans="1:4" ht="16.2" thickBot="1" x14ac:dyDescent="0.35">
      <c r="A36" s="102" t="s">
        <v>27</v>
      </c>
      <c r="B36" s="103" t="s">
        <v>28</v>
      </c>
      <c r="C36" s="103" t="s">
        <v>29</v>
      </c>
      <c r="D36" s="104" t="s">
        <v>3</v>
      </c>
    </row>
    <row r="37" spans="1:4" ht="16.2" thickBot="1" x14ac:dyDescent="0.35">
      <c r="A37" s="6" t="s">
        <v>30</v>
      </c>
      <c r="B37" s="7">
        <v>4</v>
      </c>
      <c r="C37" s="122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2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2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2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2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2">
        <v>40</v>
      </c>
      <c r="D42" s="69">
        <f t="shared" si="4"/>
        <v>80</v>
      </c>
    </row>
    <row r="43" spans="1:4" ht="16.2" thickBot="1" x14ac:dyDescent="0.35">
      <c r="A43" s="186" t="s">
        <v>32</v>
      </c>
      <c r="B43" s="187"/>
      <c r="C43" s="188"/>
      <c r="D43" s="105"/>
    </row>
    <row r="44" spans="1:4" ht="16.2" thickBot="1" x14ac:dyDescent="0.35">
      <c r="A44" s="186" t="s">
        <v>33</v>
      </c>
      <c r="B44" s="187"/>
      <c r="C44" s="188"/>
      <c r="D44" s="106"/>
    </row>
    <row r="45" spans="1:4" ht="16.2" thickBot="1" x14ac:dyDescent="0.35">
      <c r="A45" s="107" t="s">
        <v>2</v>
      </c>
      <c r="B45" s="108" t="s">
        <v>21</v>
      </c>
      <c r="C45" s="109" t="s">
        <v>34</v>
      </c>
      <c r="D45" s="106"/>
    </row>
    <row r="46" spans="1:4" ht="15.6" x14ac:dyDescent="0.3">
      <c r="A46" s="3"/>
      <c r="B46" s="11">
        <f>SUM(D37:D42)</f>
        <v>1240</v>
      </c>
      <c r="C46" s="110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76" workbookViewId="0">
      <selection activeCell="F94" sqref="F9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3" t="s">
        <v>100</v>
      </c>
      <c r="B1" s="173"/>
      <c r="C1" s="173"/>
      <c r="D1" s="173"/>
    </row>
    <row r="2" spans="1:7" ht="22.8" x14ac:dyDescent="0.4">
      <c r="A2" s="173" t="s">
        <v>101</v>
      </c>
      <c r="B2" s="173"/>
      <c r="C2" s="173"/>
      <c r="D2" s="173"/>
    </row>
    <row r="3" spans="1:7" x14ac:dyDescent="0.3">
      <c r="A3" s="177"/>
      <c r="B3" s="177"/>
      <c r="C3" s="177"/>
      <c r="D3" s="177"/>
    </row>
    <row r="4" spans="1:7" x14ac:dyDescent="0.3">
      <c r="A4" s="32" t="s">
        <v>109</v>
      </c>
      <c r="B4" s="172" t="s">
        <v>164</v>
      </c>
      <c r="C4" s="172"/>
    </row>
    <row r="5" spans="1:7" x14ac:dyDescent="0.3">
      <c r="A5" s="32" t="s">
        <v>110</v>
      </c>
      <c r="B5" s="172" t="s">
        <v>166</v>
      </c>
      <c r="C5" s="172"/>
      <c r="E5" s="53"/>
    </row>
    <row r="6" spans="1:7" x14ac:dyDescent="0.3">
      <c r="A6" s="32"/>
      <c r="B6" s="172"/>
      <c r="C6" s="172"/>
    </row>
    <row r="7" spans="1:7" x14ac:dyDescent="0.3">
      <c r="A7" s="176" t="s">
        <v>35</v>
      </c>
      <c r="B7" s="176"/>
      <c r="C7" s="176"/>
    </row>
    <row r="8" spans="1:7" ht="16.2" thickBot="1" x14ac:dyDescent="0.35">
      <c r="D8" s="78"/>
      <c r="E8" s="78"/>
      <c r="F8" s="78"/>
      <c r="G8" s="78"/>
    </row>
    <row r="9" spans="1:7" ht="16.2" thickBot="1" x14ac:dyDescent="0.35">
      <c r="A9" s="13">
        <v>1</v>
      </c>
      <c r="B9" s="55" t="s">
        <v>36</v>
      </c>
      <c r="C9" s="55" t="s">
        <v>37</v>
      </c>
      <c r="D9" s="78"/>
      <c r="E9" s="78"/>
      <c r="F9" s="78"/>
      <c r="G9" s="78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33">
        <f>C10+C11</f>
        <v>2399.2280000000001</v>
      </c>
      <c r="E10" s="133">
        <f>D10/220</f>
        <v>10.905581818181819</v>
      </c>
      <c r="F10" s="78"/>
      <c r="G10" s="78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34">
        <f>5*4.34</f>
        <v>21.7</v>
      </c>
      <c r="E11" s="133">
        <f>E10*0.2</f>
        <v>2.181116363636364</v>
      </c>
      <c r="F11" s="78"/>
      <c r="G11" s="78"/>
    </row>
    <row r="12" spans="1:7" ht="16.2" thickBot="1" x14ac:dyDescent="0.35">
      <c r="A12" s="15" t="s">
        <v>41</v>
      </c>
      <c r="B12" s="16" t="s">
        <v>154</v>
      </c>
      <c r="C12" s="23">
        <f>D13*E13</f>
        <v>75.728360145454559</v>
      </c>
      <c r="D12" s="135"/>
      <c r="E12" s="133">
        <f>E11+E10</f>
        <v>13.086698181818182</v>
      </c>
      <c r="F12" s="78"/>
      <c r="G12" s="78"/>
    </row>
    <row r="13" spans="1:7" ht="16.2" thickBot="1" x14ac:dyDescent="0.35">
      <c r="A13" s="15" t="s">
        <v>42</v>
      </c>
      <c r="B13" s="16" t="s">
        <v>155</v>
      </c>
      <c r="C13" s="23">
        <f>C12*22%</f>
        <v>16.660239232000002</v>
      </c>
      <c r="D13" s="78">
        <f>1*4.34</f>
        <v>4.34</v>
      </c>
      <c r="E13" s="136">
        <f>E10*1.6</f>
        <v>17.448930909090912</v>
      </c>
      <c r="F13" s="78"/>
      <c r="G13" s="78"/>
    </row>
    <row r="14" spans="1:7" ht="16.2" thickBot="1" x14ac:dyDescent="0.35">
      <c r="A14" s="174" t="s">
        <v>5</v>
      </c>
      <c r="B14" s="175"/>
      <c r="C14" s="39">
        <f>SUM(C10:C13)</f>
        <v>2491.6165993774548</v>
      </c>
      <c r="D14" s="78"/>
      <c r="E14" s="78"/>
      <c r="F14" s="78"/>
      <c r="G14" s="78"/>
    </row>
    <row r="15" spans="1:7" x14ac:dyDescent="0.3">
      <c r="D15" s="78"/>
      <c r="E15" s="78"/>
      <c r="F15" s="78"/>
      <c r="G15" s="78"/>
    </row>
    <row r="16" spans="1:7" x14ac:dyDescent="0.3">
      <c r="D16" s="78"/>
      <c r="E16" s="78"/>
      <c r="F16" s="78"/>
      <c r="G16" s="78"/>
    </row>
    <row r="17" spans="1:4" x14ac:dyDescent="0.3">
      <c r="A17" s="165" t="s">
        <v>48</v>
      </c>
      <c r="B17" s="165"/>
      <c r="C17" s="165"/>
    </row>
    <row r="18" spans="1:4" x14ac:dyDescent="0.3">
      <c r="A18" s="12"/>
    </row>
    <row r="19" spans="1:4" x14ac:dyDescent="0.3">
      <c r="A19" s="168" t="s">
        <v>49</v>
      </c>
      <c r="B19" s="168"/>
      <c r="C19" s="168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207.55166272814199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301.48560852467205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509.03727125281398</v>
      </c>
    </row>
    <row r="27" spans="1:4" x14ac:dyDescent="0.3">
      <c r="A27" s="171" t="s">
        <v>54</v>
      </c>
      <c r="B27" s="171"/>
      <c r="C27" s="171"/>
      <c r="D27" s="171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600.13077412605378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75.016346765756722</v>
      </c>
    </row>
    <row r="32" spans="1:4" ht="16.2" thickBot="1" x14ac:dyDescent="0.35">
      <c r="A32" s="15" t="s">
        <v>41</v>
      </c>
      <c r="B32" s="16" t="s">
        <v>60</v>
      </c>
      <c r="C32" s="114">
        <f>'Posto 12x36 diurno ISS 2%'!C30</f>
        <v>0.03</v>
      </c>
      <c r="D32" s="38">
        <f t="shared" si="0"/>
        <v>90.019616118908061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45.009808059454031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30.006538706302692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18.003923223781616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6.001307741260538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240.05230965042153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1104.240624391939</v>
      </c>
      <c r="E38" s="68">
        <f>C38*C24</f>
        <v>7.5182399999999996E-2</v>
      </c>
    </row>
    <row r="41" spans="1:5" x14ac:dyDescent="0.3">
      <c r="A41" s="168" t="s">
        <v>65</v>
      </c>
      <c r="B41" s="168"/>
      <c r="C41" s="168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SCA'!D14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SCA'!D21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5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SCA'!D25</f>
        <v>161.0915</v>
      </c>
    </row>
    <row r="48" spans="1:5" ht="16.2" thickBot="1" x14ac:dyDescent="0.35">
      <c r="A48" s="46" t="s">
        <v>43</v>
      </c>
      <c r="B48" s="116" t="s">
        <v>145</v>
      </c>
      <c r="C48" s="115"/>
    </row>
    <row r="49" spans="1:4" ht="16.2" thickBot="1" x14ac:dyDescent="0.35">
      <c r="A49" s="174" t="s">
        <v>5</v>
      </c>
      <c r="B49" s="175"/>
      <c r="C49" s="23">
        <f>SUM(C44:C48)</f>
        <v>1009.9431</v>
      </c>
    </row>
    <row r="52" spans="1:4" x14ac:dyDescent="0.3">
      <c r="A52" s="168" t="s">
        <v>69</v>
      </c>
      <c r="B52" s="168"/>
      <c r="C52" s="168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509.03727125281398</v>
      </c>
    </row>
    <row r="56" spans="1:4" ht="16.2" thickBot="1" x14ac:dyDescent="0.35">
      <c r="A56" s="15" t="s">
        <v>55</v>
      </c>
      <c r="B56" s="16" t="s">
        <v>56</v>
      </c>
      <c r="C56" s="23">
        <f>D38</f>
        <v>1104.240624391939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6" t="s">
        <v>5</v>
      </c>
      <c r="B58" s="167"/>
      <c r="C58" s="23">
        <f>SUM(C55:C57)</f>
        <v>2623.2209956447532</v>
      </c>
    </row>
    <row r="59" spans="1:4" x14ac:dyDescent="0.3">
      <c r="A59" s="2"/>
    </row>
    <row r="61" spans="1:4" x14ac:dyDescent="0.3">
      <c r="A61" s="165" t="s">
        <v>71</v>
      </c>
      <c r="B61" s="165"/>
      <c r="C61" s="165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10.46478971738531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0.83718317739082482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8.9698197577588363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48.337362027922623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17.788149226275529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90.694844217339366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177.09214812407248</v>
      </c>
    </row>
    <row r="73" spans="1:4" x14ac:dyDescent="0.3">
      <c r="A73" s="165" t="s">
        <v>79</v>
      </c>
      <c r="B73" s="165"/>
      <c r="C73" s="165"/>
    </row>
    <row r="76" spans="1:4" x14ac:dyDescent="0.3">
      <c r="A76" s="168" t="s">
        <v>80</v>
      </c>
      <c r="B76" s="168"/>
      <c r="C76" s="168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17.302893051232324</v>
      </c>
    </row>
    <row r="80" spans="1:4" ht="16.2" thickBot="1" x14ac:dyDescent="0.35">
      <c r="A80" s="15" t="s">
        <v>40</v>
      </c>
      <c r="B80" s="16" t="s">
        <v>82</v>
      </c>
      <c r="C80" s="117">
        <v>0.02</v>
      </c>
      <c r="D80" s="23">
        <f t="shared" si="1"/>
        <v>49.832331987549097</v>
      </c>
    </row>
    <row r="81" spans="1:7" ht="16.2" thickBot="1" x14ac:dyDescent="0.35">
      <c r="A81" s="15" t="s">
        <v>41</v>
      </c>
      <c r="B81" s="16" t="s">
        <v>83</v>
      </c>
      <c r="C81" s="117">
        <v>1.4999999999999999E-2</v>
      </c>
      <c r="D81" s="23">
        <f t="shared" si="1"/>
        <v>37.374248990661819</v>
      </c>
    </row>
    <row r="82" spans="1:7" ht="16.2" thickBot="1" x14ac:dyDescent="0.35">
      <c r="A82" s="15" t="s">
        <v>42</v>
      </c>
      <c r="B82" s="16" t="s">
        <v>84</v>
      </c>
      <c r="C82" s="117">
        <v>0.01</v>
      </c>
      <c r="D82" s="23">
        <f t="shared" si="1"/>
        <v>24.916165993774548</v>
      </c>
    </row>
    <row r="83" spans="1:7" ht="16.2" thickBot="1" x14ac:dyDescent="0.35">
      <c r="A83" s="15" t="s">
        <v>43</v>
      </c>
      <c r="B83" s="16" t="s">
        <v>85</v>
      </c>
      <c r="C83" s="117">
        <v>0.01</v>
      </c>
      <c r="D83" s="23">
        <f t="shared" si="1"/>
        <v>24.916165993774548</v>
      </c>
    </row>
    <row r="84" spans="1:7" ht="16.2" thickBot="1" x14ac:dyDescent="0.35">
      <c r="A84" s="15" t="s">
        <v>45</v>
      </c>
      <c r="B84" s="118" t="s">
        <v>47</v>
      </c>
      <c r="C84" s="117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154.34180601699234</v>
      </c>
    </row>
    <row r="86" spans="1:7" x14ac:dyDescent="0.3">
      <c r="C86" s="53">
        <f>C24+C38+C70+C85+E38</f>
        <v>0.78050204444444449</v>
      </c>
    </row>
    <row r="88" spans="1:7" x14ac:dyDescent="0.3">
      <c r="A88" s="168" t="s">
        <v>86</v>
      </c>
      <c r="B88" s="168"/>
      <c r="C88" s="168"/>
      <c r="F88" s="72"/>
      <c r="G88" s="72"/>
    </row>
    <row r="89" spans="1:7" ht="16.2" thickBot="1" x14ac:dyDescent="0.35">
      <c r="A89" s="12"/>
      <c r="F89" s="72"/>
      <c r="G89" s="72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F90" s="70">
        <f>C10+C11</f>
        <v>2399.2280000000001</v>
      </c>
      <c r="G90" s="72"/>
    </row>
    <row r="91" spans="1:7" ht="16.2" thickBot="1" x14ac:dyDescent="0.35">
      <c r="A91" s="15" t="s">
        <v>38</v>
      </c>
      <c r="B91" s="16" t="s">
        <v>102</v>
      </c>
      <c r="C91" s="52">
        <f>F93*0.5</f>
        <v>226.83610181818185</v>
      </c>
      <c r="F91" s="70">
        <f>F90/220</f>
        <v>10.905581818181819</v>
      </c>
      <c r="G91" s="72"/>
    </row>
    <row r="92" spans="1:7" ht="16.2" thickBot="1" x14ac:dyDescent="0.35">
      <c r="A92" s="166" t="s">
        <v>5</v>
      </c>
      <c r="B92" s="167"/>
      <c r="C92" s="52">
        <f>C91</f>
        <v>226.83610181818185</v>
      </c>
      <c r="F92" s="70">
        <f>F91*1.6</f>
        <v>17.448930909090912</v>
      </c>
      <c r="G92" s="72"/>
    </row>
    <row r="93" spans="1:7" x14ac:dyDescent="0.3">
      <c r="F93" s="70">
        <f>F92*26</f>
        <v>453.67220363636369</v>
      </c>
      <c r="G93" s="72"/>
    </row>
    <row r="94" spans="1:7" x14ac:dyDescent="0.3">
      <c r="F94" s="72"/>
      <c r="G94" s="72"/>
    </row>
    <row r="95" spans="1:7" x14ac:dyDescent="0.3">
      <c r="A95" s="168" t="s">
        <v>89</v>
      </c>
      <c r="B95" s="168"/>
      <c r="C95" s="168"/>
      <c r="F95" s="72"/>
      <c r="G95" s="72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55" t="s">
        <v>90</v>
      </c>
      <c r="C97" s="55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154.34180601699234</v>
      </c>
    </row>
    <row r="99" spans="1:3" ht="16.2" thickBot="1" x14ac:dyDescent="0.35">
      <c r="A99" s="15" t="s">
        <v>87</v>
      </c>
      <c r="B99" s="16" t="s">
        <v>88</v>
      </c>
      <c r="C99" s="23">
        <f>C92</f>
        <v>226.83610181818185</v>
      </c>
    </row>
    <row r="100" spans="1:3" ht="16.2" thickBot="1" x14ac:dyDescent="0.35">
      <c r="A100" s="166" t="s">
        <v>5</v>
      </c>
      <c r="B100" s="167"/>
      <c r="C100" s="39">
        <f>C98+C99</f>
        <v>381.17790783517421</v>
      </c>
    </row>
    <row r="103" spans="1:3" x14ac:dyDescent="0.3">
      <c r="A103" s="165" t="s">
        <v>91</v>
      </c>
      <c r="B103" s="165"/>
      <c r="C103" s="165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55" t="s">
        <v>37</v>
      </c>
    </row>
    <row r="106" spans="1:3" ht="16.2" thickBot="1" x14ac:dyDescent="0.35">
      <c r="A106" s="15" t="s">
        <v>38</v>
      </c>
      <c r="B106" s="16" t="s">
        <v>92</v>
      </c>
      <c r="C106" s="115">
        <f>'Planlha de Apoio SCA'!C46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5">
        <f>'Planlha de Apoio SCA'!D34</f>
        <v>72.938749999999999</v>
      </c>
    </row>
    <row r="108" spans="1:3" ht="16.2" thickBot="1" x14ac:dyDescent="0.35">
      <c r="A108" s="15" t="s">
        <v>41</v>
      </c>
      <c r="B108" s="118" t="s">
        <v>146</v>
      </c>
      <c r="C108" s="115"/>
    </row>
    <row r="109" spans="1:3" ht="16.2" thickBot="1" x14ac:dyDescent="0.35">
      <c r="A109" s="15" t="s">
        <v>42</v>
      </c>
      <c r="B109" s="118" t="s">
        <v>146</v>
      </c>
      <c r="C109" s="115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5" t="s">
        <v>94</v>
      </c>
      <c r="B113" s="165"/>
      <c r="C113" s="165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4">
        <f>'Posto 12x36 diurno ISS 2%'!C114</f>
        <v>0.1</v>
      </c>
      <c r="D116" s="45">
        <f>C116*C135</f>
        <v>584.93797343147878</v>
      </c>
    </row>
    <row r="117" spans="1:4" ht="16.2" thickBot="1" x14ac:dyDescent="0.35">
      <c r="A117" s="15" t="s">
        <v>40</v>
      </c>
      <c r="B117" s="43" t="s">
        <v>26</v>
      </c>
      <c r="C117" s="114">
        <f>C116</f>
        <v>0.1</v>
      </c>
      <c r="D117" s="45">
        <f>C117*(C135+D116)</f>
        <v>643.43177077462667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258.33785596601257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212.33248435562678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46.005371610385801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141.55498957041786</v>
      </c>
    </row>
    <row r="124" spans="1:4" ht="16.2" thickBot="1" x14ac:dyDescent="0.35">
      <c r="A124" s="169" t="s">
        <v>64</v>
      </c>
      <c r="B124" s="170"/>
      <c r="C124" s="44">
        <f>C116+C117+C119+C122+C123</f>
        <v>0.25650000000000001</v>
      </c>
      <c r="D124" s="45">
        <f>D116+D117+D119+D122+D123</f>
        <v>1628.2625897425357</v>
      </c>
    </row>
    <row r="127" spans="1:4" x14ac:dyDescent="0.3">
      <c r="A127" s="165" t="s">
        <v>95</v>
      </c>
      <c r="B127" s="165"/>
      <c r="C127" s="165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2491.6165993774548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2623.2209956447532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177.09214812407248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381.17790783517421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5849.3797343147871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1628.2625897425357</v>
      </c>
    </row>
    <row r="137" spans="1:3" x14ac:dyDescent="0.3">
      <c r="A137" s="163" t="s">
        <v>99</v>
      </c>
      <c r="B137" s="164"/>
      <c r="C137" s="49">
        <f>C135+C136</f>
        <v>7477.6423240573231</v>
      </c>
    </row>
    <row r="138" spans="1:3" x14ac:dyDescent="0.3">
      <c r="A138" s="160" t="s">
        <v>118</v>
      </c>
      <c r="B138" s="161"/>
      <c r="C138" s="51">
        <v>2</v>
      </c>
    </row>
    <row r="139" spans="1:3" ht="16.2" thickBot="1" x14ac:dyDescent="0.35">
      <c r="A139" s="162" t="s">
        <v>119</v>
      </c>
      <c r="B139" s="162"/>
      <c r="C139" s="50">
        <f>C137*C138</f>
        <v>14955.284648114646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SCA - Seg Sab</vt:lpstr>
      <vt:lpstr>Planlha de Apoio SCA</vt:lpstr>
      <vt:lpstr>SCA Seg Sex</vt:lpstr>
      <vt:lpstr>Planlha de Apoio SCA Seg Sex</vt:lpstr>
      <vt:lpstr>'Posto 12x36 diurno ISS 2%'!Area_de_impressao</vt:lpstr>
      <vt:lpstr>'Posto 12x36 noturno ISS 2%'!Area_de_impressao</vt:lpstr>
      <vt:lpstr>'SCA - Seg Sab'!Area_de_impressao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2022-03-28T19:59:47Z</dcterms:modified>
</cp:coreProperties>
</file>