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5%" sheetId="28" r:id="rId4"/>
    <sheet name="Posto 12x36 noturno ISS 5%" sheetId="29" r:id="rId5"/>
    <sheet name="Planilha de Apoio - P 12 x 36" sheetId="4" r:id="rId6"/>
    <sheet name="Plan ITU" sheetId="36" r:id="rId7"/>
    <sheet name="Planilha de Apoio - ITU" sheetId="37" r:id="rId8"/>
    <sheet name="Plan SOR Seg Sáb" sheetId="38" r:id="rId9"/>
    <sheet name="Planilha de Apoio - SOR" sheetId="39" r:id="rId10"/>
  </sheets>
  <definedNames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1" l="1"/>
  <c r="C109" i="38"/>
  <c r="C108" i="38"/>
  <c r="C49" i="38"/>
  <c r="C47" i="38"/>
  <c r="C46" i="38"/>
  <c r="D42" i="39"/>
  <c r="D41" i="39"/>
  <c r="B46" i="39" s="1"/>
  <c r="C46" i="39" s="1"/>
  <c r="D40" i="39"/>
  <c r="D39" i="39"/>
  <c r="D38" i="39"/>
  <c r="D37" i="39"/>
  <c r="C33" i="39"/>
  <c r="D33" i="39" s="1"/>
  <c r="D32" i="39"/>
  <c r="C32" i="39"/>
  <c r="C31" i="39"/>
  <c r="D31" i="39" s="1"/>
  <c r="C30" i="39"/>
  <c r="D30" i="39" s="1"/>
  <c r="C29" i="39"/>
  <c r="D29" i="39" s="1"/>
  <c r="D25" i="39"/>
  <c r="D20" i="39"/>
  <c r="D19" i="39"/>
  <c r="D21" i="39" s="1"/>
  <c r="A17" i="39"/>
  <c r="B14" i="39"/>
  <c r="E10" i="39"/>
  <c r="C14" i="39" s="1"/>
  <c r="E6" i="39"/>
  <c r="D14" i="39" l="1"/>
  <c r="D34" i="39"/>
  <c r="D12" i="38"/>
  <c r="C121" i="38"/>
  <c r="C119" i="38"/>
  <c r="C112" i="38"/>
  <c r="C136" i="38" s="1"/>
  <c r="C87" i="38"/>
  <c r="C81" i="38"/>
  <c r="C67" i="38"/>
  <c r="C40" i="38"/>
  <c r="E40" i="38" s="1"/>
  <c r="C26" i="38"/>
  <c r="D11" i="38"/>
  <c r="C11" i="38"/>
  <c r="F92" i="38" s="1"/>
  <c r="F93" i="38" s="1"/>
  <c r="F94" i="38" s="1"/>
  <c r="F95" i="38" s="1"/>
  <c r="C93" i="38" s="1"/>
  <c r="C94" i="38" s="1"/>
  <c r="C101" i="38" s="1"/>
  <c r="C107" i="36"/>
  <c r="C106" i="36"/>
  <c r="C110" i="36" s="1"/>
  <c r="C134" i="36" s="1"/>
  <c r="C47" i="36"/>
  <c r="C49" i="36" s="1"/>
  <c r="C57" i="36" s="1"/>
  <c r="C45" i="36"/>
  <c r="C44" i="36"/>
  <c r="B46" i="37"/>
  <c r="C46" i="37" s="1"/>
  <c r="D42" i="37"/>
  <c r="D41" i="37"/>
  <c r="D40" i="37"/>
  <c r="D39" i="37"/>
  <c r="D38" i="37"/>
  <c r="D37" i="37"/>
  <c r="D33" i="37"/>
  <c r="C33" i="37"/>
  <c r="D32" i="37"/>
  <c r="C32" i="37"/>
  <c r="D31" i="37"/>
  <c r="C31" i="37"/>
  <c r="C30" i="37"/>
  <c r="D30" i="37" s="1"/>
  <c r="D29" i="37"/>
  <c r="D34" i="37" s="1"/>
  <c r="C29" i="37"/>
  <c r="D25" i="37"/>
  <c r="D20" i="37"/>
  <c r="D21" i="37" s="1"/>
  <c r="D19" i="37"/>
  <c r="A17" i="37"/>
  <c r="C14" i="37"/>
  <c r="E10" i="37"/>
  <c r="E6" i="37"/>
  <c r="B14" i="37" s="1"/>
  <c r="D14" i="37" s="1"/>
  <c r="D12" i="36"/>
  <c r="C119" i="36"/>
  <c r="C117" i="36"/>
  <c r="F90" i="36"/>
  <c r="F91" i="36" s="1"/>
  <c r="F92" i="36" s="1"/>
  <c r="F93" i="36" s="1"/>
  <c r="C91" i="36" s="1"/>
  <c r="C92" i="36" s="1"/>
  <c r="C99" i="36" s="1"/>
  <c r="C85" i="36"/>
  <c r="C79" i="36"/>
  <c r="C65" i="36"/>
  <c r="C38" i="36"/>
  <c r="C68" i="36" s="1"/>
  <c r="C24" i="36"/>
  <c r="C11" i="36"/>
  <c r="D10" i="36"/>
  <c r="E10" i="36" s="1"/>
  <c r="C51" i="38" l="1"/>
  <c r="C59" i="38" s="1"/>
  <c r="C126" i="38"/>
  <c r="C70" i="38"/>
  <c r="D10" i="38"/>
  <c r="E10" i="38" s="1"/>
  <c r="E38" i="36"/>
  <c r="C124" i="36"/>
  <c r="C70" i="36"/>
  <c r="E11" i="36"/>
  <c r="E12" i="36"/>
  <c r="C12" i="36" s="1"/>
  <c r="C72" i="38" l="1"/>
  <c r="C88" i="38" s="1"/>
  <c r="E12" i="38"/>
  <c r="C12" i="38" s="1"/>
  <c r="E15" i="38"/>
  <c r="E11" i="38"/>
  <c r="C86" i="36"/>
  <c r="C13" i="36"/>
  <c r="C14" i="36" s="1"/>
  <c r="C13" i="38" l="1"/>
  <c r="E14" i="38"/>
  <c r="C15" i="38" s="1"/>
  <c r="C16" i="38" s="1"/>
  <c r="C14" i="38"/>
  <c r="D85" i="36"/>
  <c r="C98" i="36" s="1"/>
  <c r="C100" i="36" s="1"/>
  <c r="C133" i="36" s="1"/>
  <c r="D65" i="36"/>
  <c r="D23" i="36"/>
  <c r="D84" i="36"/>
  <c r="D64" i="36"/>
  <c r="D22" i="36"/>
  <c r="D83" i="36"/>
  <c r="D69" i="36"/>
  <c r="D82" i="36"/>
  <c r="C130" i="36"/>
  <c r="D81" i="36"/>
  <c r="D80" i="36"/>
  <c r="D67" i="36"/>
  <c r="D79" i="36"/>
  <c r="D66" i="36"/>
  <c r="D24" i="36"/>
  <c r="D68" i="36"/>
  <c r="D82" i="38" l="1"/>
  <c r="D69" i="38"/>
  <c r="D81" i="38"/>
  <c r="D68" i="38"/>
  <c r="D26" i="38"/>
  <c r="D87" i="38"/>
  <c r="C100" i="38" s="1"/>
  <c r="C102" i="38" s="1"/>
  <c r="C135" i="38" s="1"/>
  <c r="D67" i="38"/>
  <c r="D25" i="38"/>
  <c r="D86" i="38"/>
  <c r="D66" i="38"/>
  <c r="D72" i="38" s="1"/>
  <c r="C134" i="38" s="1"/>
  <c r="D24" i="38"/>
  <c r="D85" i="38"/>
  <c r="D71" i="38"/>
  <c r="D84" i="38"/>
  <c r="C132" i="38"/>
  <c r="D83" i="38"/>
  <c r="D70" i="38"/>
  <c r="D35" i="36"/>
  <c r="D34" i="36"/>
  <c r="D33" i="36"/>
  <c r="D32" i="36"/>
  <c r="D38" i="36"/>
  <c r="C56" i="36" s="1"/>
  <c r="D31" i="36"/>
  <c r="C55" i="36"/>
  <c r="C58" i="36" s="1"/>
  <c r="D37" i="36"/>
  <c r="D30" i="36"/>
  <c r="D36" i="36"/>
  <c r="D70" i="36"/>
  <c r="C132" i="36" s="1"/>
  <c r="C57" i="38" l="1"/>
  <c r="D39" i="38"/>
  <c r="D32" i="38"/>
  <c r="D38" i="38"/>
  <c r="D37" i="38"/>
  <c r="D36" i="38"/>
  <c r="D35" i="38"/>
  <c r="D34" i="38"/>
  <c r="D40" i="38"/>
  <c r="C58" i="38" s="1"/>
  <c r="D33" i="38"/>
  <c r="C131" i="36"/>
  <c r="C135" i="36" s="1"/>
  <c r="D118" i="36"/>
  <c r="C60" i="38" l="1"/>
  <c r="D116" i="36"/>
  <c r="C133" i="38" l="1"/>
  <c r="C137" i="38" s="1"/>
  <c r="D120" i="38"/>
  <c r="D117" i="36"/>
  <c r="D120" i="36" s="1"/>
  <c r="D118" i="38" l="1"/>
  <c r="D119" i="36"/>
  <c r="D123" i="36"/>
  <c r="D122" i="36"/>
  <c r="D121" i="36"/>
  <c r="D119" i="38" l="1"/>
  <c r="D125" i="38" s="1"/>
  <c r="D124" i="36"/>
  <c r="C136" i="36" s="1"/>
  <c r="C137" i="36" s="1"/>
  <c r="C139" i="36" s="1"/>
  <c r="F9" i="11" s="1"/>
  <c r="D122" i="38" l="1"/>
  <c r="D123" i="38"/>
  <c r="D121" i="38"/>
  <c r="D124" i="38"/>
  <c r="F29" i="11"/>
  <c r="G29" i="11" s="1"/>
  <c r="F28" i="11"/>
  <c r="G28" i="11" s="1"/>
  <c r="F35" i="11"/>
  <c r="G35" i="11" s="1"/>
  <c r="G36" i="11" s="1"/>
  <c r="G37" i="11" s="1"/>
  <c r="G38" i="11" s="1"/>
  <c r="F21" i="11"/>
  <c r="G21" i="11" s="1"/>
  <c r="G22" i="11" s="1"/>
  <c r="G23" i="11" s="1"/>
  <c r="G24" i="11" s="1"/>
  <c r="F15" i="11"/>
  <c r="G27" i="11"/>
  <c r="D126" i="38" l="1"/>
  <c r="C138" i="38" s="1"/>
  <c r="C139" i="38" s="1"/>
  <c r="C141" i="38" s="1"/>
  <c r="G30" i="11"/>
  <c r="G31" i="11" s="1"/>
  <c r="G32" i="11" s="1"/>
  <c r="G9" i="11"/>
  <c r="C119" i="29" l="1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07" i="10"/>
  <c r="C106" i="10"/>
  <c r="C49" i="10"/>
  <c r="C47" i="3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D34" i="4"/>
  <c r="C105" i="3" s="1"/>
  <c r="D14" i="4"/>
  <c r="C42" i="3" s="1"/>
  <c r="D21" i="4"/>
  <c r="C43" i="3" s="1"/>
  <c r="B46" i="4"/>
  <c r="C46" i="4" s="1"/>
  <c r="C131" i="29" l="1"/>
  <c r="C135" i="29" s="1"/>
  <c r="D118" i="29"/>
  <c r="C129" i="28"/>
  <c r="C133" i="28" s="1"/>
  <c r="D116" i="28"/>
  <c r="C104" i="3"/>
  <c r="C116" i="10"/>
  <c r="D12" i="10"/>
  <c r="D123" i="29" l="1"/>
  <c r="D122" i="29"/>
  <c r="D121" i="29"/>
  <c r="D116" i="29"/>
  <c r="D117" i="29"/>
  <c r="D119" i="29" s="1"/>
  <c r="D114" i="28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45" i="10"/>
  <c r="C44" i="10"/>
  <c r="C63" i="3" l="1"/>
  <c r="C77" i="3"/>
  <c r="C64" i="10" l="1"/>
  <c r="C66" i="10"/>
  <c r="C67" i="10"/>
  <c r="C69" i="10"/>
  <c r="C84" i="10" l="1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7" i="10" l="1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C92" i="10" l="1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108" i="3" l="1"/>
  <c r="C132" i="3" s="1"/>
  <c r="C110" i="10" l="1"/>
  <c r="C134" i="10" s="1"/>
  <c r="C117" i="3"/>
  <c r="C122" i="3" s="1"/>
  <c r="C97" i="3"/>
  <c r="C65" i="10"/>
  <c r="C36" i="3"/>
  <c r="C66" i="3" s="1"/>
  <c r="C68" i="3" l="1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10" i="11" l="1"/>
  <c r="G15" i="11"/>
  <c r="G16" i="11" s="1"/>
  <c r="G17" i="11" s="1"/>
  <c r="G18" i="11" s="1"/>
  <c r="G11" i="11" l="1"/>
  <c r="G12" i="11" s="1"/>
  <c r="G42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<sst xmlns="http://schemas.openxmlformats.org/spreadsheetml/2006/main" count="1274" uniqueCount="177">
  <si>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</si>
  <si>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</si>
  <si>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</si>
  <si>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</si>
  <si>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</si>
  <si>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</si>
  <si>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</si>
  <si>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</si>
  <si>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</si>
  <si>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</si>
  <si>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</si>
  <si>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</si>
  <si>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</si>
  <si>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</si>
  <si>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</si>
  <si>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</si>
  <si>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</si>
  <si>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</si>
  <si>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</si>
  <si>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</si>
  <si>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</si>
  <si>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</si>
  <si>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</si>
  <si>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</si>
  <si>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</si>
  <si>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</si>
  <si>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</si>
  <si>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</si>
  <si>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</si>
  <si>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</si>
  <si>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</si>
  <si>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</si>
  <si>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</si>
  <si>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</si>
  <si>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</si>
  <si>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</si>
  <si>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</si>
  <si>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</si>
  <si>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</si>
  <si>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</si>
  <si>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</si>
  <si>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</si>
  <si>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</si>
  <si>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</si>
  <si>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</si>
  <si>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</si>
  <si>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</si>
  <si>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</si>
  <si>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</si>
  <si>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</si>
  <si>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</si>
  <si>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</si>
  <si>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</si>
  <si>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</si>
  <si>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</si>
  <si>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</si>
  <si>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</si>
  <si>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</si>
  <si>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</si>
  <si>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</si>
  <si>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</si>
  <si>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</si>
  <si>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</si>
  <si>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</si>
  <si>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</si>
  <si>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</si>
  <si>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</si>
  <si>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</si>
  <si>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</si>
  <si>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</si>
  <si>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</si>
  <si>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</si>
  <si>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</si>
  <si>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</si>
  <si>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</si>
  <si>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</si>
  <si>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</si>
  <si>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</si>
  <si>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</si>
  <si>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</si>
  <si>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</si>
  <si>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</si>
  <si>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</si>
  <si>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</si>
  <si>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</si>
  <si>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</si>
  <si>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</si>
  <si>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</si>
  <si>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</si>
  <si>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</si>
  <si>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</si>
  <si>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</si>
  <si>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</si>
  <si>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</si>
  <si>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</si>
  <si>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</si>
  <si>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</si>
  <si>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</si>
  <si>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</si>
  <si>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</si>
  <si>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</si>
  <si>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</si>
  <si>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</si>
  <si>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</si>
  <si>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</si>
  <si>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</si>
  <si>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</si>
  <si>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</si>
  <si>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</si>
  <si>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</si>
  <si>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</si>
  <si>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</si>
  <si>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</si>
  <si>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</si>
  <si>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</si>
  <si>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</si>
  <si>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</si>
  <si>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</si>
  <si>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</si>
  <si>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</si>
  <si>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</si>
  <si>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</si>
  <si>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</si>
  <si>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</si>
  <si>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</si>
  <si>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</si>
  <si>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</si>
  <si>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</si>
  <si>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</si>
  <si>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</si>
  <si>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</si>
  <si>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</si>
  <si>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</si>
  <si>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</si>
  <si>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</si>
  <si>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</si>
  <si>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</si>
  <si>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</si>
  <si>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</si>
  <si>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</si>
  <si>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</si>
  <si>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</si>
  <si>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</si>
  <si>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</si>
  <si>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</si>
  <si>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</si>
  <si>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</si>
  <si>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</si>
  <si>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</si>
  <si>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</si>
  <si>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</si>
  <si>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</si>
  <si>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</si>
  <si>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</si>
  <si>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</si>
  <si>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</si>
  <si>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</si>
  <si>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</si>
  <si>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</si>
  <si>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</si>
  <si>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</si>
  <si>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Valor Total Mensal (Itu, Piracicaba, Salto, Sorocaba e Águas de São Pedro)</t>
  </si>
  <si>
    <t>ITU (ITU) Rua Maestro José Vitório, 137  Itu/ SP  (ISS 2%)</t>
  </si>
  <si>
    <t>Seg. à Sexta das 13h30 às 22h30 e Sábado das 10h00 às 14h00</t>
  </si>
  <si>
    <t>PIR (PIRACICABA) R. Santa Cruz, 1148 - Piracicaba/SP (ISS 5%)</t>
  </si>
  <si>
    <t>SAL (SALTO) Estr. Mun. Slt-170, 1245 - Salto/SP (ISS 2%)</t>
  </si>
  <si>
    <t>SOR (SOROCABA) Rua Cel. Nogueira Padilha, 2392 - Sorocaba/SP (ISS 5%)</t>
  </si>
  <si>
    <t>Seg. à Sexta das 7h00 às 23h00 e Sábado das 8h00 às 18h00</t>
  </si>
  <si>
    <t>12 Horas das 18h00 às 06h00 de Seg. a Dom. e Feriados</t>
  </si>
  <si>
    <t>CAP/GHP (ÁGUAS DE SÃO PEDRO)  Avenida Celina Falcão de Andrade, 1.797 (ISS 5%)</t>
  </si>
  <si>
    <t>VIGILANTE DIURNO - POSTO - 16 Horas Seg à Sexta e 11 horas Sábados</t>
  </si>
  <si>
    <t>Hora Extra</t>
  </si>
  <si>
    <t>DSR Sobre Horas Extras</t>
  </si>
  <si>
    <t>Férias * (Incluso no submódulo 2.1)</t>
  </si>
  <si>
    <t>Posto Seg Sab</t>
  </si>
  <si>
    <t>CUSTO EFETIVO DO VALE TRANSPORTE - SEGUNDA À SÁBADO</t>
  </si>
  <si>
    <t>Hora Noturna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</si>
</sst>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5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9" fontId="3" fillId="0" borderId="12" xfId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2" fontId="3" fillId="42" borderId="0" xfId="0" applyNumberFormat="1" applyFont="1" applyFill="1" applyBorder="1" applyAlignment="1">
      <alignment horizontal="center" vertical="center"/>
    </xf>
    <xf numFmtId="164" fontId="3" fillId="42" borderId="0" xfId="0" applyNumberFormat="1" applyFont="1" applyFill="1" applyBorder="1" applyAlignment="1">
      <alignment horizontal="center" vertical="center"/>
    </xf>
    <xf numFmtId="43" fontId="22" fillId="0" borderId="0" xfId="54" applyNumberFormat="1" applyFont="1"/>
    <xf numFmtId="44" fontId="22" fillId="0" borderId="0" xfId="0" applyNumberFormat="1" applyFont="1"/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5" fillId="39" borderId="18" xfId="0" applyFont="1" applyFill="1" applyBorder="1" applyAlignment="1">
      <alignment horizontal="center" vertical="center" wrapText="1"/>
    </xf>
    <xf numFmtId="0" fontId="26" fillId="39" borderId="18" xfId="0" applyFont="1" applyFill="1" applyBorder="1" applyAlignment="1">
      <alignment vertical="center"/>
    </xf>
    <xf numFmtId="0" fontId="26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41" borderId="0" xfId="0" applyFill="1" applyAlignment="1" applyProtection="1">
      <protection locked="0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9"/>
  <sheetViews>
    <sheetView tabSelected="1" topLeftCell="A25" workbookViewId="0">
      <selection activeCell="C40" sqref="C40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38" t="s">
        <v>154</v>
      </c>
      <c r="C2" s="138"/>
      <c r="D2" s="139"/>
      <c r="E2" s="139"/>
      <c r="F2" s="139"/>
      <c r="G2" s="139"/>
    </row>
    <row r="3" spans="2:8" ht="28.5" customHeight="1" x14ac:dyDescent="0.3">
      <c r="B3" s="138" t="s">
        <v>155</v>
      </c>
      <c r="C3" s="138"/>
      <c r="D3" s="139"/>
      <c r="E3" s="139"/>
      <c r="F3" s="139"/>
      <c r="G3" s="139"/>
    </row>
    <row r="4" spans="2:8" ht="28.5" customHeight="1" x14ac:dyDescent="0.3">
      <c r="B4" s="138" t="s">
        <v>156</v>
      </c>
      <c r="C4" s="138"/>
      <c r="D4" s="139"/>
      <c r="E4" s="139"/>
      <c r="F4" s="139"/>
      <c r="G4" s="139"/>
    </row>
    <row r="5" spans="2:8" ht="15" thickBot="1" x14ac:dyDescent="0.35"/>
    <row r="6" spans="2:8" ht="15" thickBot="1" x14ac:dyDescent="0.35">
      <c r="B6" s="140" t="s">
        <v>132</v>
      </c>
      <c r="C6" s="141"/>
      <c r="D6" s="141"/>
      <c r="E6" s="141"/>
      <c r="F6" s="141"/>
      <c r="G6" s="142"/>
      <c r="H6" s="55"/>
    </row>
    <row r="7" spans="2:8" ht="15" thickBot="1" x14ac:dyDescent="0.35">
      <c r="B7" s="140"/>
      <c r="C7" s="141"/>
      <c r="D7" s="141"/>
      <c r="E7" s="141"/>
      <c r="F7" s="141"/>
      <c r="G7" s="142"/>
      <c r="H7" s="55"/>
    </row>
    <row r="8" spans="2:8" ht="21" thickBot="1" x14ac:dyDescent="0.35">
      <c r="B8" s="143" t="s">
        <v>133</v>
      </c>
      <c r="C8" s="144"/>
      <c r="D8" s="56" t="s">
        <v>134</v>
      </c>
      <c r="E8" s="56" t="s">
        <v>135</v>
      </c>
      <c r="F8" s="56" t="s">
        <v>136</v>
      </c>
      <c r="G8" s="56" t="s">
        <v>137</v>
      </c>
      <c r="H8" s="55"/>
    </row>
    <row r="9" spans="2:8" ht="41.4" thickBot="1" x14ac:dyDescent="0.35">
      <c r="B9" s="145">
        <v>1</v>
      </c>
      <c r="C9" s="122" t="s">
        <v>162</v>
      </c>
      <c r="D9" s="57" t="s">
        <v>163</v>
      </c>
      <c r="E9" s="58">
        <v>1</v>
      </c>
      <c r="F9" s="62">
        <f>'Plan ITU'!C139</f>
        <v>9159.9511314062875</v>
      </c>
      <c r="G9" s="63">
        <f t="shared" ref="G9" si="0">E9*F9</f>
        <v>9159.9511314062875</v>
      </c>
      <c r="H9" s="55"/>
    </row>
    <row r="10" spans="2:8" ht="15" thickBot="1" x14ac:dyDescent="0.35">
      <c r="B10" s="145"/>
      <c r="C10" s="143" t="s">
        <v>139</v>
      </c>
      <c r="D10" s="156"/>
      <c r="E10" s="156"/>
      <c r="F10" s="144"/>
      <c r="G10" s="64">
        <f>SUM(G9:G9)</f>
        <v>9159.9511314062875</v>
      </c>
      <c r="H10" s="55"/>
    </row>
    <row r="11" spans="2:8" ht="15" thickBot="1" x14ac:dyDescent="0.35">
      <c r="B11" s="145"/>
      <c r="C11" s="147" t="s">
        <v>141</v>
      </c>
      <c r="D11" s="148"/>
      <c r="E11" s="148"/>
      <c r="F11" s="65">
        <v>0.1</v>
      </c>
      <c r="G11" s="66">
        <f>F11*G10</f>
        <v>915.99511314062875</v>
      </c>
      <c r="H11" s="55"/>
    </row>
    <row r="12" spans="2:8" ht="15" thickBot="1" x14ac:dyDescent="0.35">
      <c r="B12" s="146"/>
      <c r="C12" s="152" t="s">
        <v>140</v>
      </c>
      <c r="D12" s="153"/>
      <c r="E12" s="153"/>
      <c r="F12" s="154"/>
      <c r="G12" s="66">
        <f>G11+G10</f>
        <v>10075.946244546916</v>
      </c>
      <c r="H12" s="55"/>
    </row>
    <row r="13" spans="2:8" ht="15" thickBot="1" x14ac:dyDescent="0.35">
      <c r="B13" s="59"/>
      <c r="C13" s="60"/>
      <c r="D13" s="60"/>
      <c r="E13" s="60"/>
      <c r="F13" s="60"/>
      <c r="G13" s="61"/>
      <c r="H13" s="55"/>
    </row>
    <row r="14" spans="2:8" ht="21" thickBot="1" x14ac:dyDescent="0.35">
      <c r="B14" s="143" t="s">
        <v>133</v>
      </c>
      <c r="C14" s="144"/>
      <c r="D14" s="115" t="s">
        <v>134</v>
      </c>
      <c r="E14" s="115" t="s">
        <v>135</v>
      </c>
      <c r="F14" s="115" t="s">
        <v>136</v>
      </c>
      <c r="G14" s="115" t="s">
        <v>137</v>
      </c>
      <c r="H14" s="55"/>
    </row>
    <row r="15" spans="2:8" ht="31.2" customHeight="1" thickBot="1" x14ac:dyDescent="0.35">
      <c r="B15" s="155">
        <v>2</v>
      </c>
      <c r="C15" s="120" t="s">
        <v>164</v>
      </c>
      <c r="D15" s="57" t="s">
        <v>138</v>
      </c>
      <c r="E15" s="58">
        <v>2</v>
      </c>
      <c r="F15" s="62">
        <f>'Posto 12x36 diurno ISS 5%'!C137+'Posto 12x36 noturno ISS 5%'!C139</f>
        <v>29361.124622011961</v>
      </c>
      <c r="G15" s="63">
        <f>E15*F15</f>
        <v>58722.249244023922</v>
      </c>
      <c r="H15" s="55"/>
    </row>
    <row r="16" spans="2:8" ht="15" thickBot="1" x14ac:dyDescent="0.35">
      <c r="B16" s="145"/>
      <c r="C16" s="143" t="s">
        <v>139</v>
      </c>
      <c r="D16" s="156"/>
      <c r="E16" s="156"/>
      <c r="F16" s="144"/>
      <c r="G16" s="64">
        <f>SUM(G15:G15)</f>
        <v>58722.249244023922</v>
      </c>
      <c r="H16" s="55"/>
    </row>
    <row r="17" spans="2:8" ht="15" thickBot="1" x14ac:dyDescent="0.35">
      <c r="B17" s="145"/>
      <c r="C17" s="147" t="s">
        <v>141</v>
      </c>
      <c r="D17" s="148"/>
      <c r="E17" s="148"/>
      <c r="F17" s="65">
        <v>0.1</v>
      </c>
      <c r="G17" s="66">
        <f>F17*G16</f>
        <v>5872.2249244023924</v>
      </c>
      <c r="H17" s="55"/>
    </row>
    <row r="18" spans="2:8" ht="15" thickBot="1" x14ac:dyDescent="0.35">
      <c r="B18" s="146"/>
      <c r="C18" s="152" t="s">
        <v>140</v>
      </c>
      <c r="D18" s="153"/>
      <c r="E18" s="153"/>
      <c r="F18" s="154"/>
      <c r="G18" s="66">
        <f>G17+G16</f>
        <v>64594.474168426314</v>
      </c>
      <c r="H18" s="55"/>
    </row>
    <row r="19" spans="2:8" ht="15" thickBot="1" x14ac:dyDescent="0.35">
      <c r="B19" s="117"/>
      <c r="C19" s="118"/>
      <c r="D19" s="118"/>
      <c r="E19" s="118"/>
      <c r="F19" s="118"/>
      <c r="G19" s="119"/>
      <c r="H19" s="55"/>
    </row>
    <row r="20" spans="2:8" ht="21" thickBot="1" x14ac:dyDescent="0.35">
      <c r="B20" s="143" t="s">
        <v>133</v>
      </c>
      <c r="C20" s="144"/>
      <c r="D20" s="123" t="s">
        <v>134</v>
      </c>
      <c r="E20" s="123" t="s">
        <v>135</v>
      </c>
      <c r="F20" s="123" t="s">
        <v>136</v>
      </c>
      <c r="G20" s="123" t="s">
        <v>137</v>
      </c>
      <c r="H20" s="55"/>
    </row>
    <row r="21" spans="2:8" ht="21" thickBot="1" x14ac:dyDescent="0.35">
      <c r="B21" s="155">
        <v>3</v>
      </c>
      <c r="C21" s="120" t="s">
        <v>165</v>
      </c>
      <c r="D21" s="57" t="s">
        <v>138</v>
      </c>
      <c r="E21" s="58">
        <v>2</v>
      </c>
      <c r="F21" s="62">
        <f>'Posto 12x36 diurno ISS 2%'!C137+'Posto 12x36 noturno ISS 2%'!C139</f>
        <v>28550.417085279005</v>
      </c>
      <c r="G21" s="63">
        <f>E21*F21</f>
        <v>57100.83417055801</v>
      </c>
      <c r="H21" s="55"/>
    </row>
    <row r="22" spans="2:8" ht="15" thickBot="1" x14ac:dyDescent="0.35">
      <c r="B22" s="145"/>
      <c r="C22" s="143" t="s">
        <v>139</v>
      </c>
      <c r="D22" s="156"/>
      <c r="E22" s="156"/>
      <c r="F22" s="144"/>
      <c r="G22" s="64">
        <f>SUM(G21:G21)</f>
        <v>57100.83417055801</v>
      </c>
      <c r="H22" s="55"/>
    </row>
    <row r="23" spans="2:8" ht="15" thickBot="1" x14ac:dyDescent="0.35">
      <c r="B23" s="145"/>
      <c r="C23" s="147" t="s">
        <v>141</v>
      </c>
      <c r="D23" s="157"/>
      <c r="E23" s="157"/>
      <c r="F23" s="65">
        <v>0.1</v>
      </c>
      <c r="G23" s="66">
        <f>F23*G22</f>
        <v>5710.083417055801</v>
      </c>
      <c r="H23" s="55"/>
    </row>
    <row r="24" spans="2:8" ht="15" thickBot="1" x14ac:dyDescent="0.35">
      <c r="B24" s="146"/>
      <c r="C24" s="152" t="s">
        <v>140</v>
      </c>
      <c r="D24" s="153"/>
      <c r="E24" s="153"/>
      <c r="F24" s="154"/>
      <c r="G24" s="66">
        <f>G23+G22</f>
        <v>62810.917587613811</v>
      </c>
      <c r="H24" s="55"/>
    </row>
    <row r="25" spans="2:8" ht="15" thickBot="1" x14ac:dyDescent="0.35">
      <c r="B25" s="117"/>
      <c r="C25" s="118"/>
      <c r="D25" s="118"/>
      <c r="E25" s="118"/>
      <c r="F25" s="118"/>
      <c r="G25" s="119"/>
      <c r="H25" s="55"/>
    </row>
    <row r="26" spans="2:8" ht="21" thickBot="1" x14ac:dyDescent="0.35">
      <c r="B26" s="143" t="s">
        <v>133</v>
      </c>
      <c r="C26" s="144"/>
      <c r="D26" s="123" t="s">
        <v>134</v>
      </c>
      <c r="E26" s="123" t="s">
        <v>135</v>
      </c>
      <c r="F26" s="123" t="s">
        <v>136</v>
      </c>
      <c r="G26" s="123" t="s">
        <v>137</v>
      </c>
      <c r="H26" s="55"/>
    </row>
    <row r="27" spans="2:8" ht="41.4" thickBot="1" x14ac:dyDescent="0.35">
      <c r="B27" s="155">
        <v>4</v>
      </c>
      <c r="C27" s="158" t="s">
        <v>166</v>
      </c>
      <c r="D27" s="126" t="s">
        <v>167</v>
      </c>
      <c r="E27" s="58">
        <v>1</v>
      </c>
      <c r="F27" s="62">
        <f>'Plan SOR Seg Sáb'!C141</f>
        <v>15622.357714813888</v>
      </c>
      <c r="G27" s="63">
        <f>E27*F27</f>
        <v>15622.357714813888</v>
      </c>
      <c r="H27" s="55"/>
    </row>
    <row r="28" spans="2:8" ht="21" thickBot="1" x14ac:dyDescent="0.35">
      <c r="B28" s="145"/>
      <c r="C28" s="159"/>
      <c r="D28" s="126" t="s">
        <v>138</v>
      </c>
      <c r="E28" s="58">
        <v>3</v>
      </c>
      <c r="F28" s="62">
        <f>'Posto 12x36 diurno ISS 5%'!C137+'Posto 12x36 noturno ISS 5%'!C139</f>
        <v>29361.124622011961</v>
      </c>
      <c r="G28" s="63">
        <f t="shared" ref="G28:G29" si="1">E28*F28</f>
        <v>88083.373866035879</v>
      </c>
      <c r="H28" s="55"/>
    </row>
    <row r="29" spans="2:8" ht="31.2" thickBot="1" x14ac:dyDescent="0.35">
      <c r="B29" s="145"/>
      <c r="C29" s="159"/>
      <c r="D29" s="126" t="s">
        <v>168</v>
      </c>
      <c r="E29" s="58">
        <v>2</v>
      </c>
      <c r="F29" s="62">
        <f>'Posto 12x36 noturno ISS 5%'!C139</f>
        <v>15690.732198704027</v>
      </c>
      <c r="G29" s="63">
        <f t="shared" si="1"/>
        <v>31381.464397408054</v>
      </c>
      <c r="H29" s="55"/>
    </row>
    <row r="30" spans="2:8" ht="15" thickBot="1" x14ac:dyDescent="0.35">
      <c r="B30" s="145"/>
      <c r="C30" s="143" t="s">
        <v>139</v>
      </c>
      <c r="D30" s="156"/>
      <c r="E30" s="156"/>
      <c r="F30" s="144"/>
      <c r="G30" s="64">
        <f>SUM(G27:G29)</f>
        <v>135087.19597825781</v>
      </c>
      <c r="H30" s="55"/>
    </row>
    <row r="31" spans="2:8" ht="15" thickBot="1" x14ac:dyDescent="0.35">
      <c r="B31" s="145"/>
      <c r="C31" s="147" t="s">
        <v>141</v>
      </c>
      <c r="D31" s="157"/>
      <c r="E31" s="157"/>
      <c r="F31" s="65">
        <v>0.1</v>
      </c>
      <c r="G31" s="66">
        <f>F31*G30</f>
        <v>13508.719597825781</v>
      </c>
      <c r="H31" s="55"/>
    </row>
    <row r="32" spans="2:8" ht="15" thickBot="1" x14ac:dyDescent="0.35">
      <c r="B32" s="146"/>
      <c r="C32" s="152" t="s">
        <v>140</v>
      </c>
      <c r="D32" s="153"/>
      <c r="E32" s="153"/>
      <c r="F32" s="154"/>
      <c r="G32" s="66">
        <f>G31+G30</f>
        <v>148595.91557608359</v>
      </c>
      <c r="H32" s="55"/>
    </row>
    <row r="33" spans="2:8" ht="15" thickBot="1" x14ac:dyDescent="0.35">
      <c r="B33" s="117"/>
      <c r="C33" s="118"/>
      <c r="D33" s="118"/>
      <c r="E33" s="118"/>
      <c r="F33" s="118"/>
      <c r="G33" s="119"/>
      <c r="H33" s="55"/>
    </row>
    <row r="34" spans="2:8" ht="21" thickBot="1" x14ac:dyDescent="0.35">
      <c r="B34" s="143" t="s">
        <v>133</v>
      </c>
      <c r="C34" s="144"/>
      <c r="D34" s="115" t="s">
        <v>134</v>
      </c>
      <c r="E34" s="115" t="s">
        <v>135</v>
      </c>
      <c r="F34" s="115" t="s">
        <v>136</v>
      </c>
      <c r="G34" s="115" t="s">
        <v>137</v>
      </c>
      <c r="H34" s="55"/>
    </row>
    <row r="35" spans="2:8" ht="33.6" customHeight="1" thickBot="1" x14ac:dyDescent="0.35">
      <c r="B35" s="155">
        <v>5</v>
      </c>
      <c r="C35" s="120" t="s">
        <v>169</v>
      </c>
      <c r="D35" s="57" t="s">
        <v>138</v>
      </c>
      <c r="E35" s="58">
        <v>1</v>
      </c>
      <c r="F35" s="62">
        <f>'Posto 12x36 diurno ISS 5%'!C137+'Posto 12x36 noturno ISS 5%'!C139</f>
        <v>29361.124622011961</v>
      </c>
      <c r="G35" s="63">
        <f>E35*F35</f>
        <v>29361.124622011961</v>
      </c>
      <c r="H35" s="55"/>
    </row>
    <row r="36" spans="2:8" ht="15" thickBot="1" x14ac:dyDescent="0.35">
      <c r="B36" s="145"/>
      <c r="C36" s="143" t="s">
        <v>139</v>
      </c>
      <c r="D36" s="156"/>
      <c r="E36" s="156"/>
      <c r="F36" s="144"/>
      <c r="G36" s="64">
        <f>SUM(G35:G35)</f>
        <v>29361.124622011961</v>
      </c>
      <c r="H36" s="55"/>
    </row>
    <row r="37" spans="2:8" ht="15" thickBot="1" x14ac:dyDescent="0.35">
      <c r="B37" s="145"/>
      <c r="C37" s="147" t="s">
        <v>141</v>
      </c>
      <c r="D37" s="157"/>
      <c r="E37" s="157"/>
      <c r="F37" s="65">
        <v>0.1</v>
      </c>
      <c r="G37" s="66">
        <f>F37*G36</f>
        <v>2936.1124622011962</v>
      </c>
      <c r="H37" s="55"/>
    </row>
    <row r="38" spans="2:8" ht="15" thickBot="1" x14ac:dyDescent="0.35">
      <c r="B38" s="146"/>
      <c r="C38" s="152" t="s">
        <v>140</v>
      </c>
      <c r="D38" s="153"/>
      <c r="E38" s="153"/>
      <c r="F38" s="154"/>
      <c r="G38" s="66">
        <f>G37+G36</f>
        <v>32297.237084213157</v>
      </c>
      <c r="H38" s="55"/>
    </row>
    <row r="39" spans="2:8" x14ac:dyDescent="0.3">
      <c r="B39" s="117"/>
      <c r="C39" s="118"/>
      <c r="D39" s="118"/>
      <c r="E39" s="118"/>
      <c r="F39" s="118"/>
      <c r="G39" s="119"/>
      <c r="H39" s="55"/>
    </row>
    <row r="40" spans="2:8" x14ac:dyDescent="0.3">
      <c r="B40" s="117"/>
      <c r="C40" s="118"/>
      <c r="D40" s="118"/>
      <c r="E40" s="118"/>
      <c r="F40" s="118"/>
      <c r="G40" s="119"/>
      <c r="H40" s="55"/>
    </row>
    <row r="41" spans="2:8" ht="15" thickBot="1" x14ac:dyDescent="0.35"/>
    <row r="42" spans="2:8" ht="15.6" thickTop="1" thickBot="1" x14ac:dyDescent="0.35">
      <c r="B42" s="149" t="s">
        <v>161</v>
      </c>
      <c r="C42" s="150"/>
      <c r="D42" s="150"/>
      <c r="E42" s="150"/>
      <c r="F42" s="151"/>
      <c r="G42" s="74">
        <f>G12+G18+G24+G32+G38</f>
        <v>318374.49066088384</v>
      </c>
    </row>
    <row r="43" spans="2:8" ht="15" thickTop="1" x14ac:dyDescent="0.3"/>
    <row r="46" spans="2:8" x14ac:dyDescent="0.3">
      <c r="B46" s="160" t="s">
        <v>157</v>
      </c>
      <c r="C46" s="160"/>
      <c r="D46" s="160"/>
      <c r="E46" s="160"/>
      <c r="F46" s="160"/>
      <c r="G46" s="160"/>
    </row>
    <row r="49" spans="3:3" x14ac:dyDescent="0.3">
      <c r="C49" t="s">
        <v>158</v>
      </c>
    </row>
  </sheetData>
  <sheetProtection password="F668" sheet="1" objects="1" scenarios="1"/>
  <mergeCells count="36">
    <mergeCell ref="B46:G46"/>
    <mergeCell ref="C10:F10"/>
    <mergeCell ref="C12:F12"/>
    <mergeCell ref="B15:B18"/>
    <mergeCell ref="C16:F16"/>
    <mergeCell ref="C17:E17"/>
    <mergeCell ref="C18:F18"/>
    <mergeCell ref="B34:C34"/>
    <mergeCell ref="B35:B38"/>
    <mergeCell ref="C36:F36"/>
    <mergeCell ref="C37:E37"/>
    <mergeCell ref="C38:F38"/>
    <mergeCell ref="B20:C20"/>
    <mergeCell ref="B21:B24"/>
    <mergeCell ref="C22:F22"/>
    <mergeCell ref="C23:E23"/>
    <mergeCell ref="B6:G6"/>
    <mergeCell ref="B8:C8"/>
    <mergeCell ref="B9:B12"/>
    <mergeCell ref="C11:E11"/>
    <mergeCell ref="B42:F42"/>
    <mergeCell ref="B7:G7"/>
    <mergeCell ref="B14:C14"/>
    <mergeCell ref="C24:F24"/>
    <mergeCell ref="B26:C26"/>
    <mergeCell ref="B27:B32"/>
    <mergeCell ref="C30:F30"/>
    <mergeCell ref="C31:E31"/>
    <mergeCell ref="C32:F32"/>
    <mergeCell ref="C27:C29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6" workbookViewId="0">
      <selection activeCell="B30" sqref="B30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90" t="s">
        <v>13</v>
      </c>
      <c r="B3" s="191"/>
      <c r="C3" s="191"/>
      <c r="D3" s="191"/>
      <c r="E3" s="192"/>
    </row>
    <row r="4" spans="1:5" ht="16.2" thickBot="1" x14ac:dyDescent="0.35">
      <c r="A4" s="190" t="s">
        <v>174</v>
      </c>
      <c r="B4" s="191"/>
      <c r="C4" s="191"/>
      <c r="D4" s="191"/>
      <c r="E4" s="192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26</v>
      </c>
      <c r="E6" s="80">
        <f t="shared" ref="E6" si="0">B6*C6*D6</f>
        <v>260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90" t="s">
        <v>17</v>
      </c>
      <c r="B8" s="191"/>
      <c r="C8" s="191"/>
      <c r="D8" s="191"/>
      <c r="E8" s="192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93" t="s">
        <v>175</v>
      </c>
      <c r="B12" s="194"/>
      <c r="C12" s="194"/>
      <c r="D12" s="195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4">
        <f>B14-C14</f>
        <v>149.2664</v>
      </c>
      <c r="E14" s="85"/>
    </row>
    <row r="15" spans="1:5" ht="20.25" customHeight="1" thickBot="1" x14ac:dyDescent="0.35"/>
    <row r="16" spans="1:5" ht="16.2" thickBot="1" x14ac:dyDescent="0.35">
      <c r="A16" s="193" t="s">
        <v>19</v>
      </c>
      <c r="B16" s="194"/>
      <c r="C16" s="194"/>
      <c r="D16" s="195"/>
    </row>
    <row r="17" spans="1:5" ht="16.2" thickBot="1" x14ac:dyDescent="0.35">
      <c r="A17" s="193" t="str">
        <f>A4</f>
        <v>Posto Seg Sab</v>
      </c>
      <c r="B17" s="194"/>
      <c r="C17" s="194"/>
      <c r="D17" s="195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v>26</v>
      </c>
      <c r="D19" s="80">
        <f>(B19*C19)</f>
        <v>834.86</v>
      </c>
    </row>
    <row r="20" spans="1:5" ht="16.2" thickBot="1" x14ac:dyDescent="0.35">
      <c r="A20" s="196" t="s">
        <v>117</v>
      </c>
      <c r="B20" s="198"/>
      <c r="C20" s="130">
        <v>0.18</v>
      </c>
      <c r="D20" s="92">
        <f>((B19*C19)*C20)</f>
        <v>150.2748</v>
      </c>
    </row>
    <row r="21" spans="1:5" ht="16.2" thickBot="1" x14ac:dyDescent="0.35">
      <c r="A21" s="203" t="s">
        <v>152</v>
      </c>
      <c r="B21" s="204"/>
      <c r="C21" s="204"/>
      <c r="D21" s="131">
        <f>D19-D20</f>
        <v>684.58519999999999</v>
      </c>
    </row>
    <row r="22" spans="1:5" ht="16.5" customHeight="1" x14ac:dyDescent="0.3">
      <c r="A22" s="132"/>
      <c r="B22" s="133"/>
      <c r="C22" s="134"/>
      <c r="D22" s="135"/>
    </row>
    <row r="23" spans="1:5" ht="16.2" thickBot="1" x14ac:dyDescent="0.35">
      <c r="A23" s="199" t="s">
        <v>128</v>
      </c>
      <c r="B23" s="200"/>
      <c r="C23" s="200"/>
      <c r="D23" s="201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202" t="s">
        <v>120</v>
      </c>
      <c r="B26" s="202"/>
      <c r="C26" s="202"/>
      <c r="D26" s="202"/>
    </row>
    <row r="27" spans="1:5" ht="15.6" x14ac:dyDescent="0.3">
      <c r="A27" s="202" t="s">
        <v>126</v>
      </c>
      <c r="B27" s="202"/>
      <c r="C27" s="202"/>
      <c r="D27" s="202"/>
    </row>
    <row r="28" spans="1:5" ht="15.6" x14ac:dyDescent="0.3">
      <c r="A28" s="95" t="s">
        <v>2</v>
      </c>
      <c r="B28" s="95" t="s">
        <v>3</v>
      </c>
      <c r="C28" s="125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81" t="s">
        <v>5</v>
      </c>
      <c r="B34" s="182"/>
      <c r="C34" s="183"/>
      <c r="D34" s="96">
        <f>SUM(D29:D33)</f>
        <v>72.938749999999999</v>
      </c>
    </row>
    <row r="35" spans="1:4" ht="16.2" thickBot="1" x14ac:dyDescent="0.35">
      <c r="A35" s="184" t="s">
        <v>149</v>
      </c>
      <c r="B35" s="185"/>
      <c r="C35" s="185"/>
      <c r="D35" s="186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87" t="s">
        <v>32</v>
      </c>
      <c r="B43" s="188"/>
      <c r="C43" s="189"/>
      <c r="D43" s="100"/>
    </row>
    <row r="44" spans="1:4" ht="16.2" thickBot="1" x14ac:dyDescent="0.35">
      <c r="A44" s="187" t="s">
        <v>33</v>
      </c>
      <c r="B44" s="188"/>
      <c r="C44" s="189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activeCell="A22" sqref="A22:B2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7" t="s">
        <v>100</v>
      </c>
      <c r="B1" s="167"/>
      <c r="C1" s="167"/>
      <c r="D1" s="167"/>
    </row>
    <row r="2" spans="1:5" ht="22.8" x14ac:dyDescent="0.4">
      <c r="A2" s="167" t="s">
        <v>101</v>
      </c>
      <c r="B2" s="167"/>
      <c r="C2" s="167"/>
      <c r="D2" s="167"/>
    </row>
    <row r="3" spans="1:5" ht="27.75" customHeight="1" x14ac:dyDescent="0.3">
      <c r="A3" s="169"/>
      <c r="B3" s="169"/>
      <c r="C3" s="169"/>
      <c r="D3" s="169"/>
    </row>
    <row r="4" spans="1:5" x14ac:dyDescent="0.3">
      <c r="A4" s="32" t="s">
        <v>109</v>
      </c>
      <c r="B4" s="171" t="s">
        <v>159</v>
      </c>
      <c r="C4" s="171"/>
    </row>
    <row r="5" spans="1:5" x14ac:dyDescent="0.3">
      <c r="A5" s="32" t="s">
        <v>110</v>
      </c>
      <c r="B5" s="171" t="s">
        <v>142</v>
      </c>
      <c r="C5" s="171"/>
      <c r="E5" s="53"/>
    </row>
    <row r="6" spans="1:5" x14ac:dyDescent="0.3">
      <c r="A6" s="32"/>
      <c r="B6" s="171"/>
      <c r="C6" s="171"/>
    </row>
    <row r="7" spans="1:5" x14ac:dyDescent="0.3">
      <c r="A7" s="168" t="s">
        <v>35</v>
      </c>
      <c r="B7" s="168"/>
      <c r="C7" s="168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5" t="s">
        <v>5</v>
      </c>
      <c r="B12" s="166"/>
      <c r="C12" s="39">
        <f>SUM(C10:C11)</f>
        <v>2399.2280000000001</v>
      </c>
    </row>
    <row r="15" spans="1:5" x14ac:dyDescent="0.3">
      <c r="A15" s="164" t="s">
        <v>48</v>
      </c>
      <c r="B15" s="164"/>
      <c r="C15" s="164"/>
    </row>
    <row r="16" spans="1:5" x14ac:dyDescent="0.3">
      <c r="A16" s="12"/>
    </row>
    <row r="17" spans="1:4" x14ac:dyDescent="0.3">
      <c r="A17" s="161" t="s">
        <v>49</v>
      </c>
      <c r="B17" s="161"/>
      <c r="C17" s="161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2" t="s">
        <v>5</v>
      </c>
      <c r="B22" s="163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2" t="s">
        <v>64</v>
      </c>
      <c r="B36" s="163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1" t="s">
        <v>65</v>
      </c>
      <c r="B39" s="161"/>
      <c r="C39" s="161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65" t="s">
        <v>5</v>
      </c>
      <c r="B47" s="166"/>
      <c r="C47" s="23">
        <f>SUM(C42:C46)</f>
        <v>618.3035440000001</v>
      </c>
    </row>
    <row r="50" spans="1:4" x14ac:dyDescent="0.3">
      <c r="A50" s="161" t="s">
        <v>69</v>
      </c>
      <c r="B50" s="161"/>
      <c r="C50" s="161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2" t="s">
        <v>5</v>
      </c>
      <c r="B56" s="163"/>
      <c r="C56" s="23">
        <f>SUM(C53:C55)</f>
        <v>2171.7614475872006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2" t="s">
        <v>5</v>
      </c>
      <c r="B68" s="163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1" t="s">
        <v>80</v>
      </c>
      <c r="B74" s="161"/>
      <c r="C74" s="161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62" t="s">
        <v>64</v>
      </c>
      <c r="B83" s="163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1" t="s">
        <v>86</v>
      </c>
      <c r="B86" s="161"/>
      <c r="C86" s="161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2" t="s">
        <v>5</v>
      </c>
      <c r="B90" s="163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1" t="s">
        <v>89</v>
      </c>
      <c r="B93" s="161"/>
      <c r="C93" s="161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2" t="s">
        <v>5</v>
      </c>
      <c r="B98" s="163"/>
      <c r="C98" s="39">
        <f>C96+C97</f>
        <v>281.4052097737374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2" t="s">
        <v>64</v>
      </c>
      <c r="B108" s="163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77" t="s">
        <v>64</v>
      </c>
      <c r="B122" s="178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2" t="s">
        <v>97</v>
      </c>
      <c r="B133" s="163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75" t="s">
        <v>99</v>
      </c>
      <c r="B135" s="176"/>
      <c r="C135" s="49">
        <f>C133+C134</f>
        <v>6646.4655293257401</v>
      </c>
    </row>
    <row r="136" spans="1:3" ht="16.5" customHeight="1" x14ac:dyDescent="0.3">
      <c r="A136" s="172" t="s">
        <v>118</v>
      </c>
      <c r="B136" s="173"/>
      <c r="C136" s="51">
        <v>2</v>
      </c>
    </row>
    <row r="137" spans="1:3" ht="16.2" thickBot="1" x14ac:dyDescent="0.35">
      <c r="A137" s="174" t="s">
        <v>119</v>
      </c>
      <c r="B137" s="174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18" workbookViewId="0">
      <selection activeCell="B146" sqref="B14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67" t="s">
        <v>100</v>
      </c>
      <c r="B1" s="167"/>
      <c r="C1" s="167"/>
      <c r="D1" s="167"/>
    </row>
    <row r="2" spans="1:5" ht="22.8" x14ac:dyDescent="0.4">
      <c r="A2" s="167" t="s">
        <v>101</v>
      </c>
      <c r="B2" s="167"/>
      <c r="C2" s="167"/>
      <c r="D2" s="167"/>
    </row>
    <row r="3" spans="1:5" ht="27.75" customHeight="1" x14ac:dyDescent="0.3">
      <c r="A3" s="169"/>
      <c r="B3" s="169"/>
      <c r="C3" s="169"/>
      <c r="D3" s="169"/>
    </row>
    <row r="4" spans="1:5" x14ac:dyDescent="0.3">
      <c r="A4" s="32" t="s">
        <v>109</v>
      </c>
      <c r="B4" s="179" t="s">
        <v>159</v>
      </c>
      <c r="C4" s="180"/>
    </row>
    <row r="5" spans="1:5" x14ac:dyDescent="0.3">
      <c r="A5" s="32" t="s">
        <v>110</v>
      </c>
      <c r="B5" s="179" t="s">
        <v>150</v>
      </c>
      <c r="C5" s="180"/>
      <c r="E5" s="53"/>
    </row>
    <row r="6" spans="1:5" x14ac:dyDescent="0.3">
      <c r="A6" s="32"/>
      <c r="B6" s="179"/>
      <c r="C6" s="180"/>
    </row>
    <row r="7" spans="1:5" x14ac:dyDescent="0.3">
      <c r="A7" s="168" t="s">
        <v>35</v>
      </c>
      <c r="B7" s="168"/>
      <c r="C7" s="168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65" t="s">
        <v>5</v>
      </c>
      <c r="B14" s="166"/>
      <c r="C14" s="39">
        <f>SUM(C10:C13)</f>
        <v>2830.7836837090913</v>
      </c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1" t="s">
        <v>49</v>
      </c>
      <c r="B19" s="161"/>
      <c r="C19" s="161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2" t="s">
        <v>5</v>
      </c>
      <c r="B24" s="163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2" t="s">
        <v>64</v>
      </c>
      <c r="B38" s="163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1" t="s">
        <v>65</v>
      </c>
      <c r="B41" s="161"/>
      <c r="C41" s="161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65" t="s">
        <v>5</v>
      </c>
      <c r="B49" s="166"/>
      <c r="C49" s="23">
        <f>SUM(C44:C48)</f>
        <v>618.3035440000001</v>
      </c>
    </row>
    <row r="52" spans="1:4" x14ac:dyDescent="0.3">
      <c r="A52" s="161" t="s">
        <v>69</v>
      </c>
      <c r="B52" s="161"/>
      <c r="C52" s="161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2" t="s">
        <v>5</v>
      </c>
      <c r="B58" s="163"/>
      <c r="C58" s="23">
        <f>SUM(C55:C57)</f>
        <v>2451.1861574088034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2" t="s">
        <v>5</v>
      </c>
      <c r="B70" s="163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4" t="s">
        <v>79</v>
      </c>
      <c r="B73" s="164"/>
      <c r="C73" s="164"/>
    </row>
    <row r="76" spans="1:4" x14ac:dyDescent="0.3">
      <c r="A76" s="161" t="s">
        <v>80</v>
      </c>
      <c r="B76" s="161"/>
      <c r="C76" s="161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62" t="s">
        <v>64</v>
      </c>
      <c r="B85" s="163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1" t="s">
        <v>86</v>
      </c>
      <c r="B88" s="161"/>
      <c r="C88" s="161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2" t="s">
        <v>5</v>
      </c>
      <c r="B92" s="163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1" t="s">
        <v>89</v>
      </c>
      <c r="B95" s="161"/>
      <c r="C95" s="161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2" t="s">
        <v>5</v>
      </c>
      <c r="B100" s="163"/>
      <c r="C100" s="39">
        <f>C98+C99</f>
        <v>308.13768684793945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2" t="s">
        <v>64</v>
      </c>
      <c r="B110" s="163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77" t="s">
        <v>64</v>
      </c>
      <c r="B124" s="178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2" t="s">
        <v>97</v>
      </c>
      <c r="B135" s="163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75" t="s">
        <v>99</v>
      </c>
      <c r="B137" s="176"/>
      <c r="C137" s="49">
        <f>C135+C136</f>
        <v>7628.7430133137614</v>
      </c>
    </row>
    <row r="138" spans="1:3" ht="16.5" customHeight="1" x14ac:dyDescent="0.3">
      <c r="A138" s="172" t="s">
        <v>118</v>
      </c>
      <c r="B138" s="173"/>
      <c r="C138" s="51">
        <v>2</v>
      </c>
    </row>
    <row r="139" spans="1:3" ht="16.2" thickBot="1" x14ac:dyDescent="0.35">
      <c r="A139" s="174" t="s">
        <v>119</v>
      </c>
      <c r="B139" s="174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7" t="s">
        <v>100</v>
      </c>
      <c r="B1" s="167"/>
      <c r="C1" s="167"/>
      <c r="D1" s="167"/>
    </row>
    <row r="2" spans="1:5" ht="22.8" x14ac:dyDescent="0.4">
      <c r="A2" s="167" t="s">
        <v>101</v>
      </c>
      <c r="B2" s="167"/>
      <c r="C2" s="167"/>
      <c r="D2" s="167"/>
    </row>
    <row r="3" spans="1:5" x14ac:dyDescent="0.3">
      <c r="A3" s="169"/>
      <c r="B3" s="169"/>
      <c r="C3" s="169"/>
      <c r="D3" s="169"/>
    </row>
    <row r="4" spans="1:5" x14ac:dyDescent="0.3">
      <c r="A4" s="32" t="s">
        <v>109</v>
      </c>
      <c r="B4" s="171" t="s">
        <v>159</v>
      </c>
      <c r="C4" s="171"/>
    </row>
    <row r="5" spans="1:5" x14ac:dyDescent="0.3">
      <c r="A5" s="32" t="s">
        <v>110</v>
      </c>
      <c r="B5" s="171" t="s">
        <v>142</v>
      </c>
      <c r="C5" s="171"/>
      <c r="E5" s="53"/>
    </row>
    <row r="6" spans="1:5" x14ac:dyDescent="0.3">
      <c r="A6" s="32"/>
      <c r="B6" s="171"/>
      <c r="C6" s="171"/>
    </row>
    <row r="7" spans="1:5" x14ac:dyDescent="0.3">
      <c r="A7" s="168" t="s">
        <v>35</v>
      </c>
      <c r="B7" s="168"/>
      <c r="C7" s="168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5" t="s">
        <v>5</v>
      </c>
      <c r="B12" s="166"/>
      <c r="C12" s="39">
        <f>SUM(C10:C11)</f>
        <v>2399.2280000000001</v>
      </c>
    </row>
    <row r="15" spans="1:5" x14ac:dyDescent="0.3">
      <c r="A15" s="164" t="s">
        <v>48</v>
      </c>
      <c r="B15" s="164"/>
      <c r="C15" s="164"/>
    </row>
    <row r="16" spans="1:5" x14ac:dyDescent="0.3">
      <c r="A16" s="12"/>
    </row>
    <row r="17" spans="1:4" x14ac:dyDescent="0.3">
      <c r="A17" s="161" t="s">
        <v>49</v>
      </c>
      <c r="B17" s="161"/>
      <c r="C17" s="161"/>
    </row>
    <row r="18" spans="1:4" ht="16.2" thickBot="1" x14ac:dyDescent="0.35"/>
    <row r="19" spans="1:4" ht="16.2" thickBot="1" x14ac:dyDescent="0.35">
      <c r="A19" s="13" t="s">
        <v>50</v>
      </c>
      <c r="B19" s="121" t="s">
        <v>51</v>
      </c>
      <c r="C19" s="121" t="s">
        <v>57</v>
      </c>
      <c r="D19" s="121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2" t="s">
        <v>5</v>
      </c>
      <c r="B22" s="163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1" t="s">
        <v>56</v>
      </c>
      <c r="C27" s="121" t="s">
        <v>57</v>
      </c>
      <c r="D27" s="121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2" t="s">
        <v>64</v>
      </c>
      <c r="B36" s="163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1" t="s">
        <v>65</v>
      </c>
      <c r="B39" s="161"/>
      <c r="C39" s="161"/>
    </row>
    <row r="40" spans="1:5" ht="16.2" thickBot="1" x14ac:dyDescent="0.35"/>
    <row r="41" spans="1:5" ht="16.2" thickBot="1" x14ac:dyDescent="0.35">
      <c r="A41" s="13" t="s">
        <v>66</v>
      </c>
      <c r="B41" s="121" t="s">
        <v>67</v>
      </c>
      <c r="C41" s="121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65" t="s">
        <v>5</v>
      </c>
      <c r="B47" s="166"/>
      <c r="C47" s="23">
        <f>SUM(C42:C46)</f>
        <v>618.3035440000001</v>
      </c>
    </row>
    <row r="50" spans="1:4" x14ac:dyDescent="0.3">
      <c r="A50" s="161" t="s">
        <v>69</v>
      </c>
      <c r="B50" s="161"/>
      <c r="C50" s="161"/>
    </row>
    <row r="51" spans="1:4" ht="16.2" thickBot="1" x14ac:dyDescent="0.35"/>
    <row r="52" spans="1:4" ht="16.2" thickBot="1" x14ac:dyDescent="0.35">
      <c r="A52" s="13">
        <v>2</v>
      </c>
      <c r="B52" s="121" t="s">
        <v>70</v>
      </c>
      <c r="C52" s="121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2" t="s">
        <v>5</v>
      </c>
      <c r="B56" s="163"/>
      <c r="C56" s="23">
        <f>SUM(C53:C55)</f>
        <v>2171.7614475872006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21" t="s">
        <v>72</v>
      </c>
      <c r="C61" s="121" t="s">
        <v>57</v>
      </c>
      <c r="D61" s="121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2" t="s">
        <v>5</v>
      </c>
      <c r="B68" s="163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1" t="s">
        <v>80</v>
      </c>
      <c r="B74" s="161"/>
      <c r="C74" s="161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1" t="s">
        <v>82</v>
      </c>
      <c r="C76" s="121" t="s">
        <v>57</v>
      </c>
      <c r="D76" s="121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62" t="s">
        <v>64</v>
      </c>
      <c r="B83" s="163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1" t="s">
        <v>86</v>
      </c>
      <c r="B86" s="161"/>
      <c r="C86" s="161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1" t="s">
        <v>129</v>
      </c>
      <c r="C88" s="121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2" t="s">
        <v>5</v>
      </c>
      <c r="B90" s="163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1" t="s">
        <v>89</v>
      </c>
      <c r="B93" s="161"/>
      <c r="C93" s="161"/>
    </row>
    <row r="94" spans="1:6" ht="16.2" thickBot="1" x14ac:dyDescent="0.35">
      <c r="A94" s="12"/>
    </row>
    <row r="95" spans="1:6" ht="16.2" thickBot="1" x14ac:dyDescent="0.35">
      <c r="A95" s="13">
        <v>4</v>
      </c>
      <c r="B95" s="121" t="s">
        <v>90</v>
      </c>
      <c r="C95" s="121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2" t="s">
        <v>5</v>
      </c>
      <c r="B98" s="163"/>
      <c r="C98" s="39">
        <f>C96+C97</f>
        <v>281.4052097737374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1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2" t="s">
        <v>64</v>
      </c>
      <c r="B108" s="163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1" t="s">
        <v>57</v>
      </c>
      <c r="D113" s="121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77" t="s">
        <v>64</v>
      </c>
      <c r="B122" s="178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21" t="s">
        <v>96</v>
      </c>
      <c r="C127" s="121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2" t="s">
        <v>97</v>
      </c>
      <c r="B133" s="163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75" t="s">
        <v>99</v>
      </c>
      <c r="B135" s="176"/>
      <c r="C135" s="49">
        <f>C133+C134</f>
        <v>6835.1962116539671</v>
      </c>
    </row>
    <row r="136" spans="1:3" x14ac:dyDescent="0.3">
      <c r="A136" s="172" t="s">
        <v>118</v>
      </c>
      <c r="B136" s="173"/>
      <c r="C136" s="51">
        <v>2</v>
      </c>
    </row>
    <row r="137" spans="1:3" ht="16.2" thickBot="1" x14ac:dyDescent="0.35">
      <c r="A137" s="174" t="s">
        <v>119</v>
      </c>
      <c r="B137" s="174"/>
      <c r="C137" s="50">
        <f>C135*C136</f>
        <v>13670.392423307934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B119" sqref="B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67" t="s">
        <v>100</v>
      </c>
      <c r="B1" s="167"/>
      <c r="C1" s="167"/>
      <c r="D1" s="167"/>
    </row>
    <row r="2" spans="1:5" ht="22.8" x14ac:dyDescent="0.4">
      <c r="A2" s="167" t="s">
        <v>101</v>
      </c>
      <c r="B2" s="167"/>
      <c r="C2" s="167"/>
      <c r="D2" s="167"/>
    </row>
    <row r="3" spans="1:5" ht="27.75" customHeight="1" x14ac:dyDescent="0.3">
      <c r="A3" s="169"/>
      <c r="B3" s="169"/>
      <c r="C3" s="169"/>
      <c r="D3" s="169"/>
    </row>
    <row r="4" spans="1:5" x14ac:dyDescent="0.3">
      <c r="A4" s="32" t="s">
        <v>109</v>
      </c>
      <c r="B4" s="179" t="s">
        <v>159</v>
      </c>
      <c r="C4" s="180"/>
    </row>
    <row r="5" spans="1:5" x14ac:dyDescent="0.3">
      <c r="A5" s="32" t="s">
        <v>110</v>
      </c>
      <c r="B5" s="179" t="s">
        <v>150</v>
      </c>
      <c r="C5" s="180"/>
      <c r="E5" s="53"/>
    </row>
    <row r="6" spans="1:5" x14ac:dyDescent="0.3">
      <c r="A6" s="32"/>
      <c r="B6" s="179"/>
      <c r="C6" s="180"/>
    </row>
    <row r="7" spans="1:5" x14ac:dyDescent="0.3">
      <c r="A7" s="168" t="s">
        <v>35</v>
      </c>
      <c r="B7" s="168"/>
      <c r="C7" s="168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65" t="s">
        <v>5</v>
      </c>
      <c r="B14" s="166"/>
      <c r="C14" s="39">
        <f>SUM(C10:C13)</f>
        <v>2830.7836837090913</v>
      </c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1" t="s">
        <v>49</v>
      </c>
      <c r="B19" s="161"/>
      <c r="C19" s="161"/>
    </row>
    <row r="20" spans="1:4" ht="16.2" thickBot="1" x14ac:dyDescent="0.35"/>
    <row r="21" spans="1:4" ht="16.2" thickBot="1" x14ac:dyDescent="0.35">
      <c r="A21" s="13" t="s">
        <v>50</v>
      </c>
      <c r="B21" s="121" t="s">
        <v>51</v>
      </c>
      <c r="C21" s="121" t="s">
        <v>57</v>
      </c>
      <c r="D21" s="121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2" t="s">
        <v>5</v>
      </c>
      <c r="B24" s="163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1" t="s">
        <v>56</v>
      </c>
      <c r="C29" s="121" t="s">
        <v>57</v>
      </c>
      <c r="D29" s="121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2" t="s">
        <v>64</v>
      </c>
      <c r="B38" s="163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1" t="s">
        <v>65</v>
      </c>
      <c r="B41" s="161"/>
      <c r="C41" s="161"/>
    </row>
    <row r="42" spans="1:4" ht="16.2" thickBot="1" x14ac:dyDescent="0.35"/>
    <row r="43" spans="1:4" ht="16.2" thickBot="1" x14ac:dyDescent="0.35">
      <c r="A43" s="13" t="s">
        <v>66</v>
      </c>
      <c r="B43" s="121" t="s">
        <v>67</v>
      </c>
      <c r="C43" s="121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65" t="s">
        <v>5</v>
      </c>
      <c r="B49" s="166"/>
      <c r="C49" s="23">
        <f>SUM(C44:C48)</f>
        <v>618.3035440000001</v>
      </c>
    </row>
    <row r="52" spans="1:4" x14ac:dyDescent="0.3">
      <c r="A52" s="161" t="s">
        <v>69</v>
      </c>
      <c r="B52" s="161"/>
      <c r="C52" s="161"/>
    </row>
    <row r="53" spans="1:4" ht="16.2" thickBot="1" x14ac:dyDescent="0.35"/>
    <row r="54" spans="1:4" ht="16.2" thickBot="1" x14ac:dyDescent="0.35">
      <c r="A54" s="13">
        <v>2</v>
      </c>
      <c r="B54" s="121" t="s">
        <v>70</v>
      </c>
      <c r="C54" s="12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2" t="s">
        <v>5</v>
      </c>
      <c r="B58" s="163"/>
      <c r="C58" s="23">
        <f>SUM(C55:C57)</f>
        <v>2451.1861574088034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121" t="s">
        <v>72</v>
      </c>
      <c r="C63" s="121" t="s">
        <v>57</v>
      </c>
      <c r="D63" s="121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2" t="s">
        <v>5</v>
      </c>
      <c r="B70" s="163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4" t="s">
        <v>79</v>
      </c>
      <c r="B73" s="164"/>
      <c r="C73" s="164"/>
    </row>
    <row r="76" spans="1:4" x14ac:dyDescent="0.3">
      <c r="A76" s="161" t="s">
        <v>80</v>
      </c>
      <c r="B76" s="161"/>
      <c r="C76" s="161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1" t="s">
        <v>82</v>
      </c>
      <c r="C78" s="121" t="s">
        <v>57</v>
      </c>
      <c r="D78" s="121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62" t="s">
        <v>64</v>
      </c>
      <c r="B85" s="163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1" t="s">
        <v>86</v>
      </c>
      <c r="B88" s="161"/>
      <c r="C88" s="161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1" t="s">
        <v>129</v>
      </c>
      <c r="C90" s="121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2" t="s">
        <v>5</v>
      </c>
      <c r="B92" s="163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1" t="s">
        <v>89</v>
      </c>
      <c r="B95" s="161"/>
      <c r="C95" s="161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1" t="s">
        <v>90</v>
      </c>
      <c r="C97" s="12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2" t="s">
        <v>5</v>
      </c>
      <c r="B100" s="163"/>
      <c r="C100" s="39">
        <f>C98+C99</f>
        <v>308.13768684793945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1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2" t="s">
        <v>64</v>
      </c>
      <c r="B110" s="163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1" t="s">
        <v>57</v>
      </c>
      <c r="D115" s="121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77" t="s">
        <v>64</v>
      </c>
      <c r="B124" s="178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121" t="s">
        <v>96</v>
      </c>
      <c r="C129" s="12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2" t="s">
        <v>97</v>
      </c>
      <c r="B135" s="163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75" t="s">
        <v>99</v>
      </c>
      <c r="B137" s="176"/>
      <c r="C137" s="49">
        <f>C135+C136</f>
        <v>7845.3660993520134</v>
      </c>
    </row>
    <row r="138" spans="1:3" ht="16.5" customHeight="1" x14ac:dyDescent="0.3">
      <c r="A138" s="172" t="s">
        <v>118</v>
      </c>
      <c r="B138" s="173"/>
      <c r="C138" s="51">
        <v>2</v>
      </c>
    </row>
    <row r="139" spans="1:3" ht="16.2" thickBot="1" x14ac:dyDescent="0.35">
      <c r="A139" s="174" t="s">
        <v>119</v>
      </c>
      <c r="B139" s="174"/>
      <c r="C139" s="50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90" t="s">
        <v>13</v>
      </c>
      <c r="B3" s="191"/>
      <c r="C3" s="191"/>
      <c r="D3" s="191"/>
      <c r="E3" s="192"/>
    </row>
    <row r="4" spans="1:5" ht="16.2" thickBot="1" x14ac:dyDescent="0.35">
      <c r="A4" s="190" t="s">
        <v>151</v>
      </c>
      <c r="B4" s="191"/>
      <c r="C4" s="191"/>
      <c r="D4" s="191"/>
      <c r="E4" s="192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15.22</v>
      </c>
      <c r="E6" s="80">
        <f t="shared" ref="E6" si="0">B6*C6*D6</f>
        <v>152.20000000000002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90" t="s">
        <v>17</v>
      </c>
      <c r="B8" s="191"/>
      <c r="C8" s="191"/>
      <c r="D8" s="191"/>
      <c r="E8" s="192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93" t="s">
        <v>153</v>
      </c>
      <c r="B12" s="194"/>
      <c r="C12" s="194"/>
      <c r="D12" s="195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4">
        <f>B14-C14</f>
        <v>41.466400000000021</v>
      </c>
      <c r="E14" s="85"/>
    </row>
    <row r="15" spans="1:5" ht="16.2" thickBot="1" x14ac:dyDescent="0.35">
      <c r="C15" s="86"/>
      <c r="D15" s="84"/>
    </row>
    <row r="16" spans="1:5" ht="16.2" thickBot="1" x14ac:dyDescent="0.35">
      <c r="A16" s="193" t="s">
        <v>19</v>
      </c>
      <c r="B16" s="194"/>
      <c r="C16" s="194"/>
      <c r="D16" s="195"/>
    </row>
    <row r="17" spans="1:5" ht="16.2" thickBot="1" x14ac:dyDescent="0.35">
      <c r="A17" s="193" t="s">
        <v>151</v>
      </c>
      <c r="B17" s="194"/>
      <c r="C17" s="194"/>
      <c r="D17" s="195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0">
        <f>(B19*C19)</f>
        <v>488.71420000000001</v>
      </c>
      <c r="E19" s="91"/>
    </row>
    <row r="20" spans="1:5" ht="16.2" thickBot="1" x14ac:dyDescent="0.35">
      <c r="A20" s="196" t="s">
        <v>117</v>
      </c>
      <c r="B20" s="198"/>
      <c r="C20" s="4">
        <v>0.18</v>
      </c>
      <c r="D20" s="80">
        <f>((B19*C19)*C20)</f>
        <v>87.968555999999992</v>
      </c>
    </row>
    <row r="21" spans="1:5" ht="15.6" x14ac:dyDescent="0.3">
      <c r="A21" s="196" t="s">
        <v>152</v>
      </c>
      <c r="B21" s="197"/>
      <c r="C21" s="198"/>
      <c r="D21" s="92">
        <f>D19-D20</f>
        <v>400.74564400000003</v>
      </c>
    </row>
    <row r="22" spans="1:5" ht="15.6" x14ac:dyDescent="0.3">
      <c r="A22" s="72"/>
      <c r="B22" s="93"/>
      <c r="C22" s="73"/>
      <c r="D22" s="94"/>
    </row>
    <row r="23" spans="1:5" ht="16.2" thickBot="1" x14ac:dyDescent="0.35">
      <c r="A23" s="199" t="s">
        <v>128</v>
      </c>
      <c r="B23" s="200"/>
      <c r="C23" s="200"/>
      <c r="D23" s="201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202" t="s">
        <v>120</v>
      </c>
      <c r="B26" s="202"/>
      <c r="C26" s="202"/>
      <c r="D26" s="202"/>
    </row>
    <row r="27" spans="1:5" ht="15.6" x14ac:dyDescent="0.3">
      <c r="A27" s="202" t="s">
        <v>126</v>
      </c>
      <c r="B27" s="202"/>
      <c r="C27" s="202"/>
      <c r="D27" s="202"/>
    </row>
    <row r="28" spans="1:5" ht="15.6" x14ac:dyDescent="0.3">
      <c r="A28" s="95" t="s">
        <v>2</v>
      </c>
      <c r="B28" s="95" t="s">
        <v>3</v>
      </c>
      <c r="C28" s="116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81" t="s">
        <v>5</v>
      </c>
      <c r="B34" s="182"/>
      <c r="C34" s="183"/>
      <c r="D34" s="96">
        <f>SUM(D29:D33)</f>
        <v>72.938749999999999</v>
      </c>
    </row>
    <row r="35" spans="1:4" ht="16.2" thickBot="1" x14ac:dyDescent="0.35">
      <c r="A35" s="184" t="s">
        <v>149</v>
      </c>
      <c r="B35" s="185"/>
      <c r="C35" s="185"/>
      <c r="D35" s="186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87" t="s">
        <v>32</v>
      </c>
      <c r="B43" s="188"/>
      <c r="C43" s="189"/>
      <c r="D43" s="100"/>
    </row>
    <row r="44" spans="1:4" ht="16.2" thickBot="1" x14ac:dyDescent="0.35">
      <c r="A44" s="187" t="s">
        <v>33</v>
      </c>
      <c r="B44" s="188"/>
      <c r="C44" s="189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18" workbookViewId="0">
      <selection activeCell="C134" sqref="C13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67" t="s">
        <v>100</v>
      </c>
      <c r="B1" s="167"/>
      <c r="C1" s="167"/>
      <c r="D1" s="167"/>
    </row>
    <row r="2" spans="1:7" ht="22.8" x14ac:dyDescent="0.4">
      <c r="A2" s="167" t="s">
        <v>101</v>
      </c>
      <c r="B2" s="167"/>
      <c r="C2" s="167"/>
      <c r="D2" s="167"/>
    </row>
    <row r="3" spans="1:7" x14ac:dyDescent="0.3">
      <c r="A3" s="169"/>
      <c r="B3" s="169"/>
      <c r="C3" s="169"/>
      <c r="D3" s="169"/>
    </row>
    <row r="4" spans="1:7" x14ac:dyDescent="0.3">
      <c r="A4" s="32" t="s">
        <v>109</v>
      </c>
      <c r="B4" s="171" t="s">
        <v>159</v>
      </c>
      <c r="C4" s="171"/>
    </row>
    <row r="5" spans="1:7" x14ac:dyDescent="0.3">
      <c r="A5" s="32" t="s">
        <v>110</v>
      </c>
      <c r="B5" s="171" t="s">
        <v>170</v>
      </c>
      <c r="C5" s="171"/>
      <c r="E5" s="53"/>
    </row>
    <row r="6" spans="1:7" x14ac:dyDescent="0.3">
      <c r="A6" s="32"/>
      <c r="B6" s="171"/>
      <c r="C6" s="171"/>
    </row>
    <row r="7" spans="1:7" x14ac:dyDescent="0.3">
      <c r="A7" s="168" t="s">
        <v>35</v>
      </c>
      <c r="B7" s="168"/>
      <c r="C7" s="168"/>
    </row>
    <row r="8" spans="1:7" ht="16.2" thickBot="1" x14ac:dyDescent="0.35">
      <c r="D8" s="127"/>
      <c r="E8" s="127"/>
      <c r="F8" s="127"/>
      <c r="G8" s="127"/>
    </row>
    <row r="9" spans="1:7" ht="16.2" thickBot="1" x14ac:dyDescent="0.35">
      <c r="A9" s="13">
        <v>1</v>
      </c>
      <c r="B9" s="124" t="s">
        <v>36</v>
      </c>
      <c r="C9" s="124" t="s">
        <v>37</v>
      </c>
      <c r="D9" s="127"/>
      <c r="E9" s="127"/>
      <c r="F9" s="127"/>
      <c r="G9" s="12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28">
        <f>C10+C11</f>
        <v>2399.2280000000001</v>
      </c>
      <c r="E10" s="128">
        <f>D10/220</f>
        <v>10.905581818181819</v>
      </c>
      <c r="F10" s="127"/>
      <c r="G10" s="12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29"/>
      <c r="E11" s="128">
        <f>E10*0.2</f>
        <v>2.181116363636364</v>
      </c>
      <c r="F11" s="127"/>
      <c r="G11" s="127"/>
    </row>
    <row r="12" spans="1:7" ht="16.2" thickBot="1" x14ac:dyDescent="0.35">
      <c r="A12" s="15" t="s">
        <v>41</v>
      </c>
      <c r="B12" s="16" t="s">
        <v>171</v>
      </c>
      <c r="C12" s="23">
        <f>E12*D12</f>
        <v>681.555241309091</v>
      </c>
      <c r="D12" s="129">
        <f>9*4.34</f>
        <v>39.06</v>
      </c>
      <c r="E12" s="128">
        <f>E10*1.6</f>
        <v>17.448930909090912</v>
      </c>
      <c r="F12" s="127"/>
      <c r="G12" s="127"/>
    </row>
    <row r="13" spans="1:7" ht="16.2" thickBot="1" x14ac:dyDescent="0.35">
      <c r="A13" s="15" t="s">
        <v>42</v>
      </c>
      <c r="B13" s="16" t="s">
        <v>172</v>
      </c>
      <c r="C13" s="23">
        <f>C12*22%</f>
        <v>149.94215308800003</v>
      </c>
      <c r="D13" s="129"/>
      <c r="E13" s="128"/>
      <c r="F13" s="127"/>
      <c r="G13" s="127"/>
    </row>
    <row r="14" spans="1:7" ht="16.2" thickBot="1" x14ac:dyDescent="0.35">
      <c r="A14" s="165" t="s">
        <v>5</v>
      </c>
      <c r="B14" s="166"/>
      <c r="C14" s="39">
        <f>SUM(C10:C13)</f>
        <v>3230.7253943970909</v>
      </c>
      <c r="D14" s="127"/>
      <c r="E14" s="127"/>
      <c r="F14" s="127"/>
      <c r="G14" s="127"/>
    </row>
    <row r="15" spans="1:7" x14ac:dyDescent="0.3">
      <c r="D15" s="127"/>
      <c r="E15" s="127"/>
      <c r="F15" s="127"/>
      <c r="G15" s="127"/>
    </row>
    <row r="16" spans="1:7" x14ac:dyDescent="0.3">
      <c r="D16" s="127"/>
      <c r="E16" s="127"/>
      <c r="F16" s="127"/>
      <c r="G16" s="127"/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1" t="s">
        <v>49</v>
      </c>
      <c r="B19" s="161"/>
      <c r="C19" s="161"/>
    </row>
    <row r="20" spans="1:4" ht="16.2" thickBot="1" x14ac:dyDescent="0.35"/>
    <row r="21" spans="1:4" ht="16.2" thickBot="1" x14ac:dyDescent="0.35">
      <c r="A21" s="13" t="s">
        <v>50</v>
      </c>
      <c r="B21" s="124" t="s">
        <v>51</v>
      </c>
      <c r="C21" s="124" t="s">
        <v>57</v>
      </c>
      <c r="D21" s="124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269.11942535327768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390.91777272204797</v>
      </c>
    </row>
    <row r="24" spans="1:4" ht="16.2" thickBot="1" x14ac:dyDescent="0.35">
      <c r="A24" s="162" t="s">
        <v>5</v>
      </c>
      <c r="B24" s="163"/>
      <c r="C24" s="40">
        <f>SUM(C22:C23)</f>
        <v>0.20429999999999998</v>
      </c>
      <c r="D24" s="41">
        <f>C$14*C24</f>
        <v>660.03719807532559</v>
      </c>
    </row>
    <row r="27" spans="1:4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4" t="s">
        <v>56</v>
      </c>
      <c r="C29" s="124" t="s">
        <v>57</v>
      </c>
      <c r="D29" s="124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778.15251849448339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97.269064811810424</v>
      </c>
    </row>
    <row r="32" spans="1:4" ht="16.2" thickBot="1" x14ac:dyDescent="0.35">
      <c r="A32" s="15" t="s">
        <v>41</v>
      </c>
      <c r="B32" s="16" t="s">
        <v>60</v>
      </c>
      <c r="C32" s="106">
        <v>0.03</v>
      </c>
      <c r="D32" s="38">
        <f t="shared" si="0"/>
        <v>116.72287777417249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58.361438887086244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38.907625924724165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23.344575554834499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7.781525184944833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311.26100739779332</v>
      </c>
    </row>
    <row r="38" spans="1:5" ht="16.2" thickBot="1" x14ac:dyDescent="0.35">
      <c r="A38" s="162" t="s">
        <v>64</v>
      </c>
      <c r="B38" s="163"/>
      <c r="C38" s="17">
        <f>SUM(C30:C37)</f>
        <v>0.36800000000000005</v>
      </c>
      <c r="D38" s="38">
        <f t="shared" si="0"/>
        <v>1431.8006340298496</v>
      </c>
      <c r="E38" s="67">
        <f>C38*C24</f>
        <v>7.5182399999999996E-2</v>
      </c>
    </row>
    <row r="41" spans="1:5" x14ac:dyDescent="0.3">
      <c r="A41" s="161" t="s">
        <v>65</v>
      </c>
      <c r="B41" s="161"/>
      <c r="C41" s="161"/>
    </row>
    <row r="42" spans="1:5" ht="16.2" thickBot="1" x14ac:dyDescent="0.35"/>
    <row r="43" spans="1:5" ht="16.2" thickBot="1" x14ac:dyDescent="0.35">
      <c r="A43" s="13" t="s">
        <v>66</v>
      </c>
      <c r="B43" s="124" t="s">
        <v>67</v>
      </c>
      <c r="C43" s="124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'Planilha de Apoio - ITU'!D14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'Planilha de Apoio - ITU'!D21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07">
        <v>15</v>
      </c>
    </row>
    <row r="47" spans="1:5" ht="16.2" thickBot="1" x14ac:dyDescent="0.35">
      <c r="A47" s="46" t="s">
        <v>42</v>
      </c>
      <c r="B47" s="34" t="s">
        <v>143</v>
      </c>
      <c r="C47" s="23">
        <f>'Planilha de Apoio - ITU'!D25</f>
        <v>161.0915</v>
      </c>
    </row>
    <row r="48" spans="1:5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65" t="s">
        <v>5</v>
      </c>
      <c r="B49" s="166"/>
      <c r="C49" s="23">
        <f>SUM(C44:C48)</f>
        <v>1009.9431</v>
      </c>
    </row>
    <row r="52" spans="1:4" x14ac:dyDescent="0.3">
      <c r="A52" s="161" t="s">
        <v>69</v>
      </c>
      <c r="B52" s="161"/>
      <c r="C52" s="161"/>
    </row>
    <row r="53" spans="1:4" ht="16.2" thickBot="1" x14ac:dyDescent="0.35"/>
    <row r="54" spans="1:4" ht="16.2" thickBot="1" x14ac:dyDescent="0.35">
      <c r="A54" s="13">
        <v>2</v>
      </c>
      <c r="B54" s="124" t="s">
        <v>70</v>
      </c>
      <c r="C54" s="12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660.03719807532559</v>
      </c>
    </row>
    <row r="56" spans="1:4" ht="16.2" thickBot="1" x14ac:dyDescent="0.35">
      <c r="A56" s="15" t="s">
        <v>55</v>
      </c>
      <c r="B56" s="16" t="s">
        <v>56</v>
      </c>
      <c r="C56" s="23">
        <f>D38</f>
        <v>1431.8006340298496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2" t="s">
        <v>5</v>
      </c>
      <c r="B58" s="163"/>
      <c r="C58" s="23">
        <f>SUM(C55:C57)</f>
        <v>3101.780932105175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124" t="s">
        <v>72</v>
      </c>
      <c r="C63" s="124" t="s">
        <v>57</v>
      </c>
      <c r="D63" s="124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13.569046656467782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1.0855237325174225</v>
      </c>
    </row>
    <row r="66" spans="1:4" ht="16.2" thickBot="1" x14ac:dyDescent="0.35">
      <c r="A66" s="15" t="s">
        <v>41</v>
      </c>
      <c r="B66" s="18" t="s">
        <v>130</v>
      </c>
      <c r="C66" s="27">
        <v>3.5999999999999999E-3</v>
      </c>
      <c r="D66" s="23">
        <f>C66*C14</f>
        <v>11.630611419829528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62.676072651303564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23.064794735679715</v>
      </c>
    </row>
    <row r="69" spans="1:4" ht="16.2" thickBot="1" x14ac:dyDescent="0.35">
      <c r="A69" s="15" t="s">
        <v>45</v>
      </c>
      <c r="B69" s="18" t="s">
        <v>131</v>
      </c>
      <c r="C69" s="27">
        <v>3.6400000000000002E-2</v>
      </c>
      <c r="D69" s="23">
        <f>C69*C14</f>
        <v>117.59840435605412</v>
      </c>
    </row>
    <row r="70" spans="1:4" ht="16.2" thickBot="1" x14ac:dyDescent="0.35">
      <c r="A70" s="162" t="s">
        <v>5</v>
      </c>
      <c r="B70" s="163"/>
      <c r="C70" s="27">
        <f>SUM(C64:C69)</f>
        <v>7.1075200000000005E-2</v>
      </c>
      <c r="D70" s="23">
        <f>SUM(D64:D69)</f>
        <v>229.62445355185213</v>
      </c>
    </row>
    <row r="73" spans="1:4" x14ac:dyDescent="0.3">
      <c r="A73" s="164" t="s">
        <v>79</v>
      </c>
      <c r="B73" s="164"/>
      <c r="C73" s="164"/>
    </row>
    <row r="76" spans="1:4" x14ac:dyDescent="0.3">
      <c r="A76" s="161" t="s">
        <v>80</v>
      </c>
      <c r="B76" s="161"/>
      <c r="C76" s="161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4" t="s">
        <v>82</v>
      </c>
      <c r="C78" s="124" t="s">
        <v>57</v>
      </c>
      <c r="D78" s="124" t="s">
        <v>37</v>
      </c>
    </row>
    <row r="79" spans="1:4" ht="16.2" thickBot="1" x14ac:dyDescent="0.35">
      <c r="A79" s="15" t="s">
        <v>38</v>
      </c>
      <c r="B79" s="16" t="s">
        <v>173</v>
      </c>
      <c r="C79" s="27">
        <f>1/12/12</f>
        <v>6.9444444444444441E-3</v>
      </c>
      <c r="D79" s="23">
        <f t="shared" ref="D79:D85" si="1">(C$14)*C79</f>
        <v>22.435593016646465</v>
      </c>
    </row>
    <row r="80" spans="1:4" ht="16.2" thickBot="1" x14ac:dyDescent="0.35">
      <c r="A80" s="15" t="s">
        <v>40</v>
      </c>
      <c r="B80" s="16" t="s">
        <v>82</v>
      </c>
      <c r="C80" s="109">
        <v>0.02</v>
      </c>
      <c r="D80" s="23">
        <f t="shared" si="1"/>
        <v>64.614507887941812</v>
      </c>
    </row>
    <row r="81" spans="1:7" ht="16.2" thickBot="1" x14ac:dyDescent="0.35">
      <c r="A81" s="15" t="s">
        <v>41</v>
      </c>
      <c r="B81" s="16" t="s">
        <v>83</v>
      </c>
      <c r="C81" s="109">
        <v>1.4999999999999999E-2</v>
      </c>
      <c r="D81" s="23">
        <f t="shared" si="1"/>
        <v>48.460880915956359</v>
      </c>
    </row>
    <row r="82" spans="1:7" ht="16.2" thickBot="1" x14ac:dyDescent="0.35">
      <c r="A82" s="15" t="s">
        <v>42</v>
      </c>
      <c r="B82" s="16" t="s">
        <v>84</v>
      </c>
      <c r="C82" s="109">
        <v>0.01</v>
      </c>
      <c r="D82" s="23">
        <f t="shared" si="1"/>
        <v>32.307253943970906</v>
      </c>
    </row>
    <row r="83" spans="1:7" ht="16.2" thickBot="1" x14ac:dyDescent="0.35">
      <c r="A83" s="15" t="s">
        <v>43</v>
      </c>
      <c r="B83" s="16" t="s">
        <v>85</v>
      </c>
      <c r="C83" s="109">
        <v>0.01</v>
      </c>
      <c r="D83" s="23">
        <f t="shared" si="1"/>
        <v>32.307253943970906</v>
      </c>
    </row>
    <row r="84" spans="1:7" ht="16.2" thickBot="1" x14ac:dyDescent="0.35">
      <c r="A84" s="15" t="s">
        <v>45</v>
      </c>
      <c r="B84" s="110" t="s">
        <v>47</v>
      </c>
      <c r="C84" s="109">
        <v>0</v>
      </c>
      <c r="D84" s="23">
        <f t="shared" si="1"/>
        <v>0</v>
      </c>
    </row>
    <row r="85" spans="1:7" ht="16.2" thickBot="1" x14ac:dyDescent="0.35">
      <c r="A85" s="162" t="s">
        <v>64</v>
      </c>
      <c r="B85" s="163"/>
      <c r="C85" s="27">
        <f>SUM(C79:C84)</f>
        <v>6.1944444444444448E-2</v>
      </c>
      <c r="D85" s="23">
        <f t="shared" si="1"/>
        <v>200.12548970848647</v>
      </c>
    </row>
    <row r="86" spans="1:7" x14ac:dyDescent="0.3">
      <c r="C86" s="53">
        <f>C24+C38+C70+C85+E38</f>
        <v>0.78050204444444449</v>
      </c>
    </row>
    <row r="88" spans="1:7" x14ac:dyDescent="0.3">
      <c r="A88" s="161" t="s">
        <v>86</v>
      </c>
      <c r="B88" s="161"/>
      <c r="C88" s="161"/>
      <c r="F88" s="71"/>
      <c r="G88" s="71"/>
    </row>
    <row r="89" spans="1:7" ht="16.2" thickBot="1" x14ac:dyDescent="0.35">
      <c r="A89" s="12"/>
      <c r="F89" s="71"/>
      <c r="G89" s="71"/>
    </row>
    <row r="90" spans="1:7" ht="16.2" thickBot="1" x14ac:dyDescent="0.35">
      <c r="A90" s="13" t="s">
        <v>87</v>
      </c>
      <c r="B90" s="124" t="s">
        <v>129</v>
      </c>
      <c r="C90" s="124" t="s">
        <v>37</v>
      </c>
      <c r="F90" s="69">
        <f>C10+C11</f>
        <v>2399.2280000000001</v>
      </c>
      <c r="G90" s="71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F91" s="69">
        <f>F90/220</f>
        <v>10.905581818181819</v>
      </c>
      <c r="G91" s="71"/>
    </row>
    <row r="92" spans="1:7" ht="16.2" thickBot="1" x14ac:dyDescent="0.35">
      <c r="A92" s="162" t="s">
        <v>5</v>
      </c>
      <c r="B92" s="163"/>
      <c r="C92" s="52">
        <f>C91</f>
        <v>226.83610181818185</v>
      </c>
      <c r="F92" s="69">
        <f>F91*1.6</f>
        <v>17.448930909090912</v>
      </c>
      <c r="G92" s="71"/>
    </row>
    <row r="93" spans="1:7" x14ac:dyDescent="0.3">
      <c r="F93" s="69">
        <f>F92*26</f>
        <v>453.67220363636369</v>
      </c>
      <c r="G93" s="71"/>
    </row>
    <row r="94" spans="1:7" x14ac:dyDescent="0.3">
      <c r="F94" s="71"/>
      <c r="G94" s="71"/>
    </row>
    <row r="95" spans="1:7" x14ac:dyDescent="0.3">
      <c r="A95" s="161" t="s">
        <v>89</v>
      </c>
      <c r="B95" s="161"/>
      <c r="C95" s="161"/>
      <c r="F95" s="71"/>
      <c r="G95" s="71"/>
    </row>
    <row r="96" spans="1:7" ht="16.2" thickBot="1" x14ac:dyDescent="0.35">
      <c r="A96" s="12"/>
      <c r="F96" s="71"/>
    </row>
    <row r="97" spans="1:3" ht="16.2" thickBot="1" x14ac:dyDescent="0.35">
      <c r="A97" s="13">
        <v>4</v>
      </c>
      <c r="B97" s="124" t="s">
        <v>90</v>
      </c>
      <c r="C97" s="124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200.12548970848647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62" t="s">
        <v>5</v>
      </c>
      <c r="B100" s="163"/>
      <c r="C100" s="39">
        <f>C98+C99</f>
        <v>426.96159152666831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4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ITU'!C46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ITU'!D34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2" t="s">
        <v>64</v>
      </c>
      <c r="B110" s="163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4" t="s">
        <v>57</v>
      </c>
      <c r="D115" s="124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v>0.1</v>
      </c>
      <c r="D116" s="45">
        <f>C116*C135</f>
        <v>716.536445491412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788.19009004055317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316.45832115128206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260.10272971338253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56.355591437899541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173.40181980892169</v>
      </c>
    </row>
    <row r="124" spans="1:4" ht="16.2" thickBot="1" x14ac:dyDescent="0.35">
      <c r="A124" s="177" t="s">
        <v>64</v>
      </c>
      <c r="B124" s="178"/>
      <c r="C124" s="44">
        <f>C116+C117+C119+C122+C123</f>
        <v>0.25650000000000001</v>
      </c>
      <c r="D124" s="45">
        <f>D116+D117+D119+D122+D123</f>
        <v>1994.5866764921689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124" t="s">
        <v>96</v>
      </c>
      <c r="C129" s="12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3230.7253943970909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3101.780932105175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229.62445355185213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426.96159152666831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2" t="s">
        <v>97</v>
      </c>
      <c r="B135" s="163"/>
      <c r="C135" s="42">
        <f>SUM(C130:C134)</f>
        <v>7165.3644549141191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1994.5866764921689</v>
      </c>
    </row>
    <row r="137" spans="1:3" x14ac:dyDescent="0.3">
      <c r="A137" s="175" t="s">
        <v>99</v>
      </c>
      <c r="B137" s="176"/>
      <c r="C137" s="49">
        <f>C135+C136</f>
        <v>9159.9511314062875</v>
      </c>
    </row>
    <row r="138" spans="1:3" x14ac:dyDescent="0.3">
      <c r="A138" s="172" t="s">
        <v>118</v>
      </c>
      <c r="B138" s="173"/>
      <c r="C138" s="51">
        <v>1</v>
      </c>
    </row>
    <row r="139" spans="1:3" ht="16.2" thickBot="1" x14ac:dyDescent="0.35">
      <c r="A139" s="174" t="s">
        <v>119</v>
      </c>
      <c r="B139" s="174"/>
      <c r="C139" s="50">
        <f>C137*C138</f>
        <v>9159.9511314062875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9" workbookViewId="0">
      <selection activeCell="H43" sqref="H43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90" t="s">
        <v>13</v>
      </c>
      <c r="B3" s="191"/>
      <c r="C3" s="191"/>
      <c r="D3" s="191"/>
      <c r="E3" s="192"/>
    </row>
    <row r="4" spans="1:5" ht="16.2" thickBot="1" x14ac:dyDescent="0.35">
      <c r="A4" s="190" t="s">
        <v>174</v>
      </c>
      <c r="B4" s="191"/>
      <c r="C4" s="191"/>
      <c r="D4" s="191"/>
      <c r="E4" s="192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26</v>
      </c>
      <c r="E6" s="80">
        <f t="shared" ref="E6" si="0">B6*C6*D6</f>
        <v>260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90" t="s">
        <v>17</v>
      </c>
      <c r="B8" s="191"/>
      <c r="C8" s="191"/>
      <c r="D8" s="191"/>
      <c r="E8" s="192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93" t="s">
        <v>175</v>
      </c>
      <c r="B12" s="194"/>
      <c r="C12" s="194"/>
      <c r="D12" s="195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4">
        <f>B14-C14</f>
        <v>149.2664</v>
      </c>
      <c r="E14" s="85"/>
    </row>
    <row r="15" spans="1:5" ht="20.25" customHeight="1" thickBot="1" x14ac:dyDescent="0.35"/>
    <row r="16" spans="1:5" ht="16.2" thickBot="1" x14ac:dyDescent="0.35">
      <c r="A16" s="193" t="s">
        <v>19</v>
      </c>
      <c r="B16" s="194"/>
      <c r="C16" s="194"/>
      <c r="D16" s="195"/>
    </row>
    <row r="17" spans="1:5" ht="16.2" thickBot="1" x14ac:dyDescent="0.35">
      <c r="A17" s="193" t="str">
        <f>A4</f>
        <v>Posto Seg Sab</v>
      </c>
      <c r="B17" s="194"/>
      <c r="C17" s="194"/>
      <c r="D17" s="195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v>26</v>
      </c>
      <c r="D19" s="80">
        <f>(B19*C19)</f>
        <v>834.86</v>
      </c>
    </row>
    <row r="20" spans="1:5" ht="16.2" thickBot="1" x14ac:dyDescent="0.35">
      <c r="A20" s="196" t="s">
        <v>117</v>
      </c>
      <c r="B20" s="198"/>
      <c r="C20" s="130">
        <v>0.18</v>
      </c>
      <c r="D20" s="92">
        <f>((B19*C19)*C20)</f>
        <v>150.2748</v>
      </c>
    </row>
    <row r="21" spans="1:5" ht="16.2" thickBot="1" x14ac:dyDescent="0.35">
      <c r="A21" s="203" t="s">
        <v>152</v>
      </c>
      <c r="B21" s="204"/>
      <c r="C21" s="204"/>
      <c r="D21" s="131">
        <f>D19-D20</f>
        <v>684.58519999999999</v>
      </c>
    </row>
    <row r="22" spans="1:5" ht="16.5" customHeight="1" x14ac:dyDescent="0.3">
      <c r="A22" s="132"/>
      <c r="B22" s="133"/>
      <c r="C22" s="134"/>
      <c r="D22" s="135"/>
    </row>
    <row r="23" spans="1:5" ht="16.2" thickBot="1" x14ac:dyDescent="0.35">
      <c r="A23" s="199" t="s">
        <v>128</v>
      </c>
      <c r="B23" s="200"/>
      <c r="C23" s="200"/>
      <c r="D23" s="201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202" t="s">
        <v>120</v>
      </c>
      <c r="B26" s="202"/>
      <c r="C26" s="202"/>
      <c r="D26" s="202"/>
    </row>
    <row r="27" spans="1:5" ht="15.6" x14ac:dyDescent="0.3">
      <c r="A27" s="202" t="s">
        <v>126</v>
      </c>
      <c r="B27" s="202"/>
      <c r="C27" s="202"/>
      <c r="D27" s="202"/>
    </row>
    <row r="28" spans="1:5" ht="15.6" x14ac:dyDescent="0.3">
      <c r="A28" s="95" t="s">
        <v>2</v>
      </c>
      <c r="B28" s="95" t="s">
        <v>3</v>
      </c>
      <c r="C28" s="125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81" t="s">
        <v>5</v>
      </c>
      <c r="B34" s="182"/>
      <c r="C34" s="183"/>
      <c r="D34" s="96">
        <f>SUM(D29:D33)</f>
        <v>72.938749999999999</v>
      </c>
    </row>
    <row r="35" spans="1:4" ht="16.2" thickBot="1" x14ac:dyDescent="0.35">
      <c r="A35" s="184" t="s">
        <v>149</v>
      </c>
      <c r="B35" s="185"/>
      <c r="C35" s="185"/>
      <c r="D35" s="186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87" t="s">
        <v>32</v>
      </c>
      <c r="B43" s="188"/>
      <c r="C43" s="189"/>
      <c r="D43" s="100"/>
    </row>
    <row r="44" spans="1:4" ht="16.2" thickBot="1" x14ac:dyDescent="0.35">
      <c r="A44" s="187" t="s">
        <v>33</v>
      </c>
      <c r="B44" s="188"/>
      <c r="C44" s="189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132" workbookViewId="0">
      <selection activeCell="C140" sqref="C14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67" t="s">
        <v>100</v>
      </c>
      <c r="B1" s="167"/>
      <c r="C1" s="167"/>
      <c r="D1" s="167"/>
    </row>
    <row r="2" spans="1:7" ht="22.8" x14ac:dyDescent="0.4">
      <c r="A2" s="167" t="s">
        <v>101</v>
      </c>
      <c r="B2" s="167"/>
      <c r="C2" s="167"/>
      <c r="D2" s="167"/>
    </row>
    <row r="3" spans="1:7" x14ac:dyDescent="0.3">
      <c r="A3" s="169"/>
      <c r="B3" s="169"/>
      <c r="C3" s="169"/>
      <c r="D3" s="169"/>
    </row>
    <row r="4" spans="1:7" x14ac:dyDescent="0.3">
      <c r="A4" s="32" t="s">
        <v>109</v>
      </c>
      <c r="B4" s="171" t="s">
        <v>159</v>
      </c>
      <c r="C4" s="171"/>
    </row>
    <row r="5" spans="1:7" x14ac:dyDescent="0.3">
      <c r="A5" s="32" t="s">
        <v>110</v>
      </c>
      <c r="B5" s="171" t="s">
        <v>170</v>
      </c>
      <c r="C5" s="171"/>
      <c r="E5" s="53"/>
    </row>
    <row r="6" spans="1:7" x14ac:dyDescent="0.3">
      <c r="A6" s="32"/>
      <c r="B6" s="171"/>
      <c r="C6" s="171"/>
    </row>
    <row r="7" spans="1:7" x14ac:dyDescent="0.3">
      <c r="A7" s="168" t="s">
        <v>35</v>
      </c>
      <c r="B7" s="168"/>
      <c r="C7" s="168"/>
    </row>
    <row r="8" spans="1:7" ht="16.2" thickBot="1" x14ac:dyDescent="0.35">
      <c r="D8" s="127"/>
      <c r="E8" s="127"/>
      <c r="F8" s="127"/>
      <c r="G8" s="127"/>
    </row>
    <row r="9" spans="1:7" ht="16.2" thickBot="1" x14ac:dyDescent="0.35">
      <c r="A9" s="13">
        <v>1</v>
      </c>
      <c r="B9" s="124" t="s">
        <v>36</v>
      </c>
      <c r="C9" s="124" t="s">
        <v>37</v>
      </c>
      <c r="D9" s="127"/>
      <c r="E9" s="127"/>
      <c r="F9" s="127"/>
      <c r="G9" s="12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28">
        <f>C10+C11</f>
        <v>2399.2280000000001</v>
      </c>
      <c r="E10" s="128">
        <f>D10/220</f>
        <v>10.905581818181819</v>
      </c>
      <c r="F10" s="127"/>
      <c r="G10" s="12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29">
        <f>5*4.34</f>
        <v>21.7</v>
      </c>
      <c r="E11" s="128">
        <f>E10*0.2</f>
        <v>2.181116363636364</v>
      </c>
      <c r="F11" s="127"/>
      <c r="G11" s="127"/>
    </row>
    <row r="12" spans="1:7" ht="16.2" thickBot="1" x14ac:dyDescent="0.35">
      <c r="A12" s="15" t="s">
        <v>41</v>
      </c>
      <c r="B12" s="16" t="s">
        <v>171</v>
      </c>
      <c r="C12" s="23">
        <f>E12*D12</f>
        <v>75.728360145454559</v>
      </c>
      <c r="D12" s="129">
        <f>1*4.34</f>
        <v>4.34</v>
      </c>
      <c r="E12" s="128">
        <f>E10*1.6</f>
        <v>17.448930909090912</v>
      </c>
      <c r="F12" s="127"/>
      <c r="G12" s="127"/>
    </row>
    <row r="13" spans="1:7" ht="16.2" thickBot="1" x14ac:dyDescent="0.35">
      <c r="A13" s="15" t="s">
        <v>42</v>
      </c>
      <c r="B13" s="16" t="s">
        <v>172</v>
      </c>
      <c r="C13" s="23">
        <f>C12*22%</f>
        <v>16.660239232000002</v>
      </c>
      <c r="D13" s="129"/>
      <c r="E13" s="128"/>
      <c r="F13" s="127"/>
      <c r="G13" s="127"/>
    </row>
    <row r="14" spans="1:7" ht="16.2" thickBot="1" x14ac:dyDescent="0.35">
      <c r="A14" s="15" t="s">
        <v>43</v>
      </c>
      <c r="B14" s="16" t="s">
        <v>4</v>
      </c>
      <c r="C14" s="23">
        <f>D11*E11</f>
        <v>47.330225090909096</v>
      </c>
      <c r="D14" s="136"/>
      <c r="E14" s="128">
        <f>E11+E10</f>
        <v>13.086698181818182</v>
      </c>
      <c r="F14" s="127"/>
      <c r="G14" s="127"/>
    </row>
    <row r="15" spans="1:7" ht="16.2" thickBot="1" x14ac:dyDescent="0.35">
      <c r="A15" s="15" t="s">
        <v>45</v>
      </c>
      <c r="B15" s="16" t="s">
        <v>176</v>
      </c>
      <c r="C15" s="23">
        <f>E14*0.34</f>
        <v>4.4494773818181823</v>
      </c>
      <c r="D15" s="127"/>
      <c r="E15" s="137">
        <f>E10*1.6</f>
        <v>17.448930909090912</v>
      </c>
      <c r="F15" s="127"/>
      <c r="G15" s="127"/>
    </row>
    <row r="16" spans="1:7" ht="16.2" thickBot="1" x14ac:dyDescent="0.35">
      <c r="A16" s="165" t="s">
        <v>5</v>
      </c>
      <c r="B16" s="166"/>
      <c r="C16" s="39">
        <f>SUM(C10:C15)</f>
        <v>2543.3963018501822</v>
      </c>
      <c r="D16" s="127"/>
      <c r="E16" s="127"/>
      <c r="F16" s="127"/>
      <c r="G16" s="127"/>
    </row>
    <row r="17" spans="1:7" x14ac:dyDescent="0.3">
      <c r="D17" s="127"/>
      <c r="E17" s="127"/>
      <c r="F17" s="127"/>
      <c r="G17" s="127"/>
    </row>
    <row r="18" spans="1:7" x14ac:dyDescent="0.3">
      <c r="D18" s="127"/>
      <c r="E18" s="127"/>
      <c r="F18" s="127"/>
      <c r="G18" s="127"/>
    </row>
    <row r="19" spans="1:7" x14ac:dyDescent="0.3">
      <c r="A19" s="164" t="s">
        <v>48</v>
      </c>
      <c r="B19" s="164"/>
      <c r="C19" s="164"/>
    </row>
    <row r="20" spans="1:7" x14ac:dyDescent="0.3">
      <c r="A20" s="12"/>
    </row>
    <row r="21" spans="1:7" x14ac:dyDescent="0.3">
      <c r="A21" s="161" t="s">
        <v>49</v>
      </c>
      <c r="B21" s="161"/>
      <c r="C21" s="161"/>
    </row>
    <row r="22" spans="1:7" ht="16.2" thickBot="1" x14ac:dyDescent="0.35"/>
    <row r="23" spans="1:7" ht="16.2" thickBot="1" x14ac:dyDescent="0.35">
      <c r="A23" s="13" t="s">
        <v>50</v>
      </c>
      <c r="B23" s="124" t="s">
        <v>51</v>
      </c>
      <c r="C23" s="124" t="s">
        <v>57</v>
      </c>
      <c r="D23" s="124" t="s">
        <v>37</v>
      </c>
    </row>
    <row r="24" spans="1:7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211.86491194412017</v>
      </c>
    </row>
    <row r="25" spans="1:7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307.75095252387206</v>
      </c>
    </row>
    <row r="26" spans="1:7" ht="16.2" thickBot="1" x14ac:dyDescent="0.35">
      <c r="A26" s="162" t="s">
        <v>5</v>
      </c>
      <c r="B26" s="163"/>
      <c r="C26" s="40">
        <f>SUM(C24:C25)</f>
        <v>0.20429999999999998</v>
      </c>
      <c r="D26" s="41">
        <f>C$16*C26</f>
        <v>519.6158644679922</v>
      </c>
    </row>
    <row r="29" spans="1:7" x14ac:dyDescent="0.3">
      <c r="A29" s="170" t="s">
        <v>54</v>
      </c>
      <c r="B29" s="170"/>
      <c r="C29" s="170"/>
      <c r="D29" s="170"/>
    </row>
    <row r="30" spans="1:7" ht="16.2" thickBot="1" x14ac:dyDescent="0.35"/>
    <row r="31" spans="1:7" ht="16.2" thickBot="1" x14ac:dyDescent="0.35">
      <c r="A31" s="13" t="s">
        <v>55</v>
      </c>
      <c r="B31" s="124" t="s">
        <v>56</v>
      </c>
      <c r="C31" s="124" t="s">
        <v>57</v>
      </c>
      <c r="D31" s="124" t="s">
        <v>37</v>
      </c>
    </row>
    <row r="32" spans="1:7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612.60243326363491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76.575304157954363</v>
      </c>
    </row>
    <row r="34" spans="1:5" ht="16.2" thickBot="1" x14ac:dyDescent="0.35">
      <c r="A34" s="15" t="s">
        <v>41</v>
      </c>
      <c r="B34" s="16" t="s">
        <v>60</v>
      </c>
      <c r="C34" s="106">
        <v>0.03</v>
      </c>
      <c r="D34" s="38">
        <f t="shared" si="0"/>
        <v>91.890364989545233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45.945182494772617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30.630121663181743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18.378072997909047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6.1260243326363488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245.04097330545395</v>
      </c>
    </row>
    <row r="40" spans="1:5" ht="16.2" thickBot="1" x14ac:dyDescent="0.35">
      <c r="A40" s="162" t="s">
        <v>64</v>
      </c>
      <c r="B40" s="163"/>
      <c r="C40" s="17">
        <f>SUM(C32:C39)</f>
        <v>0.36800000000000005</v>
      </c>
      <c r="D40" s="38">
        <f t="shared" si="0"/>
        <v>1127.1884772050882</v>
      </c>
      <c r="E40" s="67">
        <f>C40*C26</f>
        <v>7.5182399999999996E-2</v>
      </c>
    </row>
    <row r="43" spans="1:5" x14ac:dyDescent="0.3">
      <c r="A43" s="161" t="s">
        <v>65</v>
      </c>
      <c r="B43" s="161"/>
      <c r="C43" s="161"/>
    </row>
    <row r="44" spans="1:5" ht="16.2" thickBot="1" x14ac:dyDescent="0.35"/>
    <row r="45" spans="1:5" ht="16.2" thickBot="1" x14ac:dyDescent="0.35">
      <c r="A45" s="13" t="s">
        <v>66</v>
      </c>
      <c r="B45" s="124" t="s">
        <v>67</v>
      </c>
      <c r="C45" s="124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'Planilha de Apoio - SOR'!D14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'Planilha de Apoio - SOR'!D21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07">
        <v>15</v>
      </c>
    </row>
    <row r="49" spans="1:3" ht="16.2" thickBot="1" x14ac:dyDescent="0.35">
      <c r="A49" s="46" t="s">
        <v>42</v>
      </c>
      <c r="B49" s="34" t="s">
        <v>143</v>
      </c>
      <c r="C49" s="23">
        <f>'Planilha de Apoio - SOR'!D25</f>
        <v>161.0915</v>
      </c>
    </row>
    <row r="50" spans="1:3" ht="16.2" thickBot="1" x14ac:dyDescent="0.35">
      <c r="A50" s="46" t="s">
        <v>43</v>
      </c>
      <c r="B50" s="108" t="s">
        <v>144</v>
      </c>
      <c r="C50" s="107"/>
    </row>
    <row r="51" spans="1:3" ht="16.2" thickBot="1" x14ac:dyDescent="0.35">
      <c r="A51" s="165" t="s">
        <v>5</v>
      </c>
      <c r="B51" s="166"/>
      <c r="C51" s="23">
        <f>SUM(C46:C50)</f>
        <v>1009.9431</v>
      </c>
    </row>
    <row r="54" spans="1:3" x14ac:dyDescent="0.3">
      <c r="A54" s="161" t="s">
        <v>69</v>
      </c>
      <c r="B54" s="161"/>
      <c r="C54" s="161"/>
    </row>
    <row r="55" spans="1:3" ht="16.2" thickBot="1" x14ac:dyDescent="0.35"/>
    <row r="56" spans="1:3" ht="16.2" thickBot="1" x14ac:dyDescent="0.35">
      <c r="A56" s="13">
        <v>2</v>
      </c>
      <c r="B56" s="124" t="s">
        <v>70</v>
      </c>
      <c r="C56" s="124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519.6158644679922</v>
      </c>
    </row>
    <row r="58" spans="1:3" ht="16.2" thickBot="1" x14ac:dyDescent="0.35">
      <c r="A58" s="15" t="s">
        <v>55</v>
      </c>
      <c r="B58" s="16" t="s">
        <v>56</v>
      </c>
      <c r="C58" s="23">
        <f>D40</f>
        <v>1127.1884772050882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162" t="s">
        <v>5</v>
      </c>
      <c r="B60" s="163"/>
      <c r="C60" s="23">
        <f>SUM(C57:C59)</f>
        <v>2656.7474416730802</v>
      </c>
    </row>
    <row r="61" spans="1:3" x14ac:dyDescent="0.3">
      <c r="A61" s="2"/>
    </row>
    <row r="63" spans="1:3" x14ac:dyDescent="0.3">
      <c r="A63" s="164" t="s">
        <v>71</v>
      </c>
      <c r="B63" s="164"/>
      <c r="C63" s="164"/>
    </row>
    <row r="64" spans="1:3" ht="16.2" thickBot="1" x14ac:dyDescent="0.35"/>
    <row r="65" spans="1:4" ht="16.2" thickBot="1" x14ac:dyDescent="0.35">
      <c r="A65" s="13">
        <v>3</v>
      </c>
      <c r="B65" s="124" t="s">
        <v>72</v>
      </c>
      <c r="C65" s="124" t="s">
        <v>57</v>
      </c>
      <c r="D65" s="124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10.682264467770764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0.85458115742166119</v>
      </c>
    </row>
    <row r="68" spans="1:4" ht="16.2" thickBot="1" x14ac:dyDescent="0.35">
      <c r="A68" s="15" t="s">
        <v>41</v>
      </c>
      <c r="B68" s="18" t="s">
        <v>130</v>
      </c>
      <c r="C68" s="27">
        <v>3.5999999999999999E-3</v>
      </c>
      <c r="D68" s="23">
        <f>C68*C16</f>
        <v>9.1562266866606556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49.341888255893537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18.157814878168825</v>
      </c>
    </row>
    <row r="71" spans="1:4" ht="16.2" thickBot="1" x14ac:dyDescent="0.35">
      <c r="A71" s="15" t="s">
        <v>45</v>
      </c>
      <c r="B71" s="18" t="s">
        <v>131</v>
      </c>
      <c r="C71" s="27">
        <v>3.6400000000000002E-2</v>
      </c>
      <c r="D71" s="23">
        <f>C71*C16</f>
        <v>92.579625387346638</v>
      </c>
    </row>
    <row r="72" spans="1:4" ht="16.2" thickBot="1" x14ac:dyDescent="0.35">
      <c r="A72" s="162" t="s">
        <v>5</v>
      </c>
      <c r="B72" s="163"/>
      <c r="C72" s="27">
        <f>SUM(C66:C71)</f>
        <v>7.1075200000000005E-2</v>
      </c>
      <c r="D72" s="23">
        <f>SUM(D66:D71)</f>
        <v>180.77240083326208</v>
      </c>
    </row>
    <row r="75" spans="1:4" x14ac:dyDescent="0.3">
      <c r="A75" s="164" t="s">
        <v>79</v>
      </c>
      <c r="B75" s="164"/>
      <c r="C75" s="164"/>
    </row>
    <row r="78" spans="1:4" x14ac:dyDescent="0.3">
      <c r="A78" s="161" t="s">
        <v>80</v>
      </c>
      <c r="B78" s="161"/>
      <c r="C78" s="161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124" t="s">
        <v>82</v>
      </c>
      <c r="C80" s="124" t="s">
        <v>57</v>
      </c>
      <c r="D80" s="124" t="s">
        <v>37</v>
      </c>
    </row>
    <row r="81" spans="1:7" ht="16.2" thickBot="1" x14ac:dyDescent="0.35">
      <c r="A81" s="15" t="s">
        <v>38</v>
      </c>
      <c r="B81" s="16" t="s">
        <v>173</v>
      </c>
      <c r="C81" s="27">
        <f>1/12/12</f>
        <v>6.9444444444444441E-3</v>
      </c>
      <c r="D81" s="23">
        <f t="shared" ref="D81:D87" si="1">(C$16)*C81</f>
        <v>17.662474318404044</v>
      </c>
    </row>
    <row r="82" spans="1:7" ht="16.2" thickBot="1" x14ac:dyDescent="0.35">
      <c r="A82" s="15" t="s">
        <v>40</v>
      </c>
      <c r="B82" s="16" t="s">
        <v>82</v>
      </c>
      <c r="C82" s="109">
        <v>0.02</v>
      </c>
      <c r="D82" s="23">
        <f t="shared" si="1"/>
        <v>50.867926037003649</v>
      </c>
    </row>
    <row r="83" spans="1:7" ht="16.2" thickBot="1" x14ac:dyDescent="0.35">
      <c r="A83" s="15" t="s">
        <v>41</v>
      </c>
      <c r="B83" s="16" t="s">
        <v>83</v>
      </c>
      <c r="C83" s="109">
        <v>1.4999999999999999E-2</v>
      </c>
      <c r="D83" s="23">
        <f t="shared" si="1"/>
        <v>38.150944527752735</v>
      </c>
    </row>
    <row r="84" spans="1:7" ht="16.2" thickBot="1" x14ac:dyDescent="0.35">
      <c r="A84" s="15" t="s">
        <v>42</v>
      </c>
      <c r="B84" s="16" t="s">
        <v>84</v>
      </c>
      <c r="C84" s="109">
        <v>0.01</v>
      </c>
      <c r="D84" s="23">
        <f t="shared" si="1"/>
        <v>25.433963018501824</v>
      </c>
    </row>
    <row r="85" spans="1:7" ht="16.2" thickBot="1" x14ac:dyDescent="0.35">
      <c r="A85" s="15" t="s">
        <v>43</v>
      </c>
      <c r="B85" s="16" t="s">
        <v>85</v>
      </c>
      <c r="C85" s="109">
        <v>0.01</v>
      </c>
      <c r="D85" s="23">
        <f t="shared" si="1"/>
        <v>25.433963018501824</v>
      </c>
    </row>
    <row r="86" spans="1:7" ht="16.2" thickBot="1" x14ac:dyDescent="0.35">
      <c r="A86" s="15" t="s">
        <v>45</v>
      </c>
      <c r="B86" s="110" t="s">
        <v>47</v>
      </c>
      <c r="C86" s="109">
        <v>0</v>
      </c>
      <c r="D86" s="23">
        <f t="shared" si="1"/>
        <v>0</v>
      </c>
    </row>
    <row r="87" spans="1:7" ht="16.2" thickBot="1" x14ac:dyDescent="0.35">
      <c r="A87" s="162" t="s">
        <v>64</v>
      </c>
      <c r="B87" s="163"/>
      <c r="C87" s="27">
        <f>SUM(C81:C86)</f>
        <v>6.1944444444444448E-2</v>
      </c>
      <c r="D87" s="23">
        <f t="shared" si="1"/>
        <v>157.54927092016408</v>
      </c>
    </row>
    <row r="88" spans="1:7" x14ac:dyDescent="0.3">
      <c r="C88" s="53">
        <f>C26+C40+C72+C87+E40</f>
        <v>0.78050204444444449</v>
      </c>
    </row>
    <row r="90" spans="1:7" x14ac:dyDescent="0.3">
      <c r="A90" s="161" t="s">
        <v>86</v>
      </c>
      <c r="B90" s="161"/>
      <c r="C90" s="161"/>
      <c r="F90" s="71"/>
      <c r="G90" s="71"/>
    </row>
    <row r="91" spans="1:7" ht="16.2" thickBot="1" x14ac:dyDescent="0.35">
      <c r="A91" s="12"/>
      <c r="F91" s="71"/>
      <c r="G91" s="71"/>
    </row>
    <row r="92" spans="1:7" ht="16.2" thickBot="1" x14ac:dyDescent="0.35">
      <c r="A92" s="13" t="s">
        <v>87</v>
      </c>
      <c r="B92" s="124" t="s">
        <v>129</v>
      </c>
      <c r="C92" s="124" t="s">
        <v>37</v>
      </c>
      <c r="F92" s="69">
        <f>C10+C11</f>
        <v>2399.2280000000001</v>
      </c>
      <c r="G92" s="71"/>
    </row>
    <row r="93" spans="1:7" ht="16.2" thickBot="1" x14ac:dyDescent="0.35">
      <c r="A93" s="15" t="s">
        <v>38</v>
      </c>
      <c r="B93" s="16" t="s">
        <v>102</v>
      </c>
      <c r="C93" s="52">
        <f>F95*0.5</f>
        <v>226.83610181818185</v>
      </c>
      <c r="F93" s="69">
        <f>F92/220</f>
        <v>10.905581818181819</v>
      </c>
      <c r="G93" s="71"/>
    </row>
    <row r="94" spans="1:7" ht="16.2" thickBot="1" x14ac:dyDescent="0.35">
      <c r="A94" s="162" t="s">
        <v>5</v>
      </c>
      <c r="B94" s="163"/>
      <c r="C94" s="52">
        <f>C93</f>
        <v>226.83610181818185</v>
      </c>
      <c r="F94" s="69">
        <f>F93*1.6</f>
        <v>17.448930909090912</v>
      </c>
      <c r="G94" s="71"/>
    </row>
    <row r="95" spans="1:7" x14ac:dyDescent="0.3">
      <c r="F95" s="69">
        <f>F94*26</f>
        <v>453.67220363636369</v>
      </c>
      <c r="G95" s="71"/>
    </row>
    <row r="96" spans="1:7" x14ac:dyDescent="0.3">
      <c r="F96" s="71"/>
      <c r="G96" s="71"/>
    </row>
    <row r="97" spans="1:7" x14ac:dyDescent="0.3">
      <c r="A97" s="161" t="s">
        <v>89</v>
      </c>
      <c r="B97" s="161"/>
      <c r="C97" s="161"/>
      <c r="F97" s="71"/>
      <c r="G97" s="71"/>
    </row>
    <row r="98" spans="1:7" ht="16.2" thickBot="1" x14ac:dyDescent="0.35">
      <c r="A98" s="12"/>
      <c r="F98" s="71"/>
    </row>
    <row r="99" spans="1:7" ht="16.2" thickBot="1" x14ac:dyDescent="0.35">
      <c r="A99" s="13">
        <v>4</v>
      </c>
      <c r="B99" s="124" t="s">
        <v>90</v>
      </c>
      <c r="C99" s="124" t="s">
        <v>37</v>
      </c>
    </row>
    <row r="100" spans="1:7" ht="16.2" thickBot="1" x14ac:dyDescent="0.35">
      <c r="A100" s="15" t="s">
        <v>81</v>
      </c>
      <c r="B100" s="16" t="s">
        <v>82</v>
      </c>
      <c r="C100" s="23">
        <f>D87</f>
        <v>157.54927092016408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226.83610181818185</v>
      </c>
    </row>
    <row r="102" spans="1:7" ht="16.2" thickBot="1" x14ac:dyDescent="0.35">
      <c r="A102" s="162" t="s">
        <v>5</v>
      </c>
      <c r="B102" s="163"/>
      <c r="C102" s="39">
        <f>C100+C101</f>
        <v>384.38537273834595</v>
      </c>
    </row>
    <row r="105" spans="1:7" x14ac:dyDescent="0.3">
      <c r="A105" s="164" t="s">
        <v>91</v>
      </c>
      <c r="B105" s="164"/>
      <c r="C105" s="164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124" t="s">
        <v>37</v>
      </c>
    </row>
    <row r="108" spans="1:7" ht="16.2" thickBot="1" x14ac:dyDescent="0.35">
      <c r="A108" s="15" t="s">
        <v>38</v>
      </c>
      <c r="B108" s="16" t="s">
        <v>92</v>
      </c>
      <c r="C108" s="107">
        <f>'Planilha de Apoio - SOR'!C46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07">
        <f>'Planilha de Apoio - SOR'!D34</f>
        <v>72.938749999999999</v>
      </c>
    </row>
    <row r="110" spans="1:7" ht="16.2" thickBot="1" x14ac:dyDescent="0.35">
      <c r="A110" s="15" t="s">
        <v>41</v>
      </c>
      <c r="B110" s="110" t="s">
        <v>145</v>
      </c>
      <c r="C110" s="107"/>
    </row>
    <row r="111" spans="1:7" ht="16.2" thickBot="1" x14ac:dyDescent="0.35">
      <c r="A111" s="15" t="s">
        <v>42</v>
      </c>
      <c r="B111" s="110" t="s">
        <v>145</v>
      </c>
      <c r="C111" s="107"/>
    </row>
    <row r="112" spans="1:7" ht="16.2" thickBot="1" x14ac:dyDescent="0.35">
      <c r="A112" s="162" t="s">
        <v>64</v>
      </c>
      <c r="B112" s="163"/>
      <c r="C112" s="23">
        <f>SUM(C108:C111)</f>
        <v>176.27208333333334</v>
      </c>
    </row>
    <row r="115" spans="1:4" x14ac:dyDescent="0.3">
      <c r="A115" s="164" t="s">
        <v>94</v>
      </c>
      <c r="B115" s="164"/>
      <c r="C115" s="164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124" t="s">
        <v>57</v>
      </c>
      <c r="D117" s="124" t="s">
        <v>37</v>
      </c>
    </row>
    <row r="118" spans="1:4" ht="16.2" thickBot="1" x14ac:dyDescent="0.35">
      <c r="A118" s="15" t="s">
        <v>38</v>
      </c>
      <c r="B118" s="43" t="s">
        <v>24</v>
      </c>
      <c r="C118" s="106">
        <v>0.1</v>
      </c>
      <c r="D118" s="45">
        <f>C118*C137</f>
        <v>594.15736004282041</v>
      </c>
    </row>
    <row r="119" spans="1:4" ht="16.2" thickBot="1" x14ac:dyDescent="0.35">
      <c r="A119" s="15" t="s">
        <v>40</v>
      </c>
      <c r="B119" s="43" t="s">
        <v>26</v>
      </c>
      <c r="C119" s="106">
        <f>C118</f>
        <v>0.1</v>
      </c>
      <c r="D119" s="45">
        <f>C119*(C137+D118)</f>
        <v>653.57309604710235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262.40959806291158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215.67912169554376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46.730476367367814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0.05</v>
      </c>
      <c r="D125" s="45">
        <f>C125*(C$137+D$118+D$119)</f>
        <v>359.46520282590632</v>
      </c>
    </row>
    <row r="126" spans="1:4" ht="16.2" thickBot="1" x14ac:dyDescent="0.35">
      <c r="A126" s="177" t="s">
        <v>64</v>
      </c>
      <c r="B126" s="178"/>
      <c r="C126" s="44">
        <f>C118+C119+C121+C124+C125</f>
        <v>0.28650000000000003</v>
      </c>
      <c r="D126" s="45">
        <f>D118+D119+D121+D124+D125</f>
        <v>1869.6052569787407</v>
      </c>
    </row>
    <row r="129" spans="1:3" x14ac:dyDescent="0.3">
      <c r="A129" s="164" t="s">
        <v>95</v>
      </c>
      <c r="B129" s="164"/>
      <c r="C129" s="164"/>
    </row>
    <row r="130" spans="1:3" ht="16.2" thickBot="1" x14ac:dyDescent="0.35"/>
    <row r="131" spans="1:3" ht="16.2" thickBot="1" x14ac:dyDescent="0.35">
      <c r="A131" s="13"/>
      <c r="B131" s="124" t="s">
        <v>96</v>
      </c>
      <c r="C131" s="124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2543.3963018501822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2656.7474416730802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180.77240083326208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384.38537273834595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162" t="s">
        <v>97</v>
      </c>
      <c r="B137" s="163"/>
      <c r="C137" s="42">
        <f>SUM(C132:C136)</f>
        <v>5941.5736004282035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1869.6052569787407</v>
      </c>
    </row>
    <row r="139" spans="1:3" x14ac:dyDescent="0.3">
      <c r="A139" s="175" t="s">
        <v>99</v>
      </c>
      <c r="B139" s="176"/>
      <c r="C139" s="49">
        <f>C137+C138</f>
        <v>7811.1788574069442</v>
      </c>
    </row>
    <row r="140" spans="1:3" x14ac:dyDescent="0.3">
      <c r="A140" s="172" t="s">
        <v>118</v>
      </c>
      <c r="B140" s="173"/>
      <c r="C140" s="51">
        <v>2</v>
      </c>
    </row>
    <row r="141" spans="1:3" ht="16.2" thickBot="1" x14ac:dyDescent="0.35">
      <c r="A141" s="174" t="s">
        <v>119</v>
      </c>
      <c r="B141" s="174"/>
      <c r="C141" s="50">
        <f>C139*C140</f>
        <v>15622.357714813888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Resumo postos</vt:lpstr>
      <vt:lpstr>Posto 12x36 diurno ISS 2%</vt:lpstr>
      <vt:lpstr>Posto 12x36 noturno ISS 2%</vt:lpstr>
      <vt:lpstr>Posto 12x36 diurno ISS 5%</vt:lpstr>
      <vt:lpstr>Posto 12x36 noturno ISS 5%</vt:lpstr>
      <vt:lpstr>Planilha de Apoio - P 12 x 36</vt:lpstr>
      <vt:lpstr>Plan ITU</vt:lpstr>
      <vt:lpstr>Planilha de Apoio - ITU</vt:lpstr>
      <vt:lpstr>Plan SOR Seg Sáb</vt:lpstr>
      <vt:lpstr>Planilha de Apoio - SOR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2022-03-28T20:09:13Z</dcterms:modified>
</cp:coreProperties>
</file>