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o.leria\Desktop\licitações 2023\ARARAQUARA\"/>
    </mc:Choice>
  </mc:AlternateContent>
  <xr:revisionPtr revIDLastSave="0" documentId="8_{3F945B05-7975-4961-B8B1-4481AD3AE2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ÇAMENTÁRIA" sheetId="1" r:id="rId1"/>
  </sheets>
  <definedNames>
    <definedName name="_xlnm.Print_Area" localSheetId="0">'PLANILHA ORÇAMENTÁRIA'!$A$1:$I$42</definedName>
    <definedName name="_xlnm.Print_Titles" localSheetId="0">'PLANILHA ORÇAMENTÁRIA'!$1:$10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1" l="1"/>
  <c r="H49" i="1" s="1"/>
  <c r="H51" i="1"/>
  <c r="H50" i="1"/>
  <c r="D16" i="1" l="1"/>
  <c r="D15" i="1"/>
  <c r="H56" i="1"/>
  <c r="F56" i="1"/>
  <c r="H55" i="1"/>
  <c r="F55" i="1"/>
  <c r="F51" i="1"/>
  <c r="F50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38" i="1"/>
  <c r="F38" i="1"/>
  <c r="H37" i="1"/>
  <c r="F37" i="1"/>
  <c r="H33" i="1"/>
  <c r="F33" i="1"/>
  <c r="H32" i="1"/>
  <c r="F32" i="1"/>
  <c r="H31" i="1"/>
  <c r="F31" i="1"/>
  <c r="H30" i="1"/>
  <c r="F30" i="1"/>
  <c r="H26" i="1"/>
  <c r="H25" i="1" s="1"/>
  <c r="F26" i="1"/>
  <c r="F25" i="1" s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I56" i="1" l="1"/>
  <c r="I51" i="1"/>
  <c r="I48" i="1"/>
  <c r="I47" i="1"/>
  <c r="I44" i="1"/>
  <c r="I37" i="1"/>
  <c r="I50" i="1"/>
  <c r="I42" i="1"/>
  <c r="I22" i="1"/>
  <c r="I19" i="1"/>
  <c r="I20" i="1"/>
  <c r="I30" i="1"/>
  <c r="I32" i="1"/>
  <c r="I46" i="1"/>
  <c r="I43" i="1"/>
  <c r="H13" i="1"/>
  <c r="I31" i="1"/>
  <c r="H41" i="1"/>
  <c r="I18" i="1"/>
  <c r="H29" i="1"/>
  <c r="H36" i="1"/>
  <c r="I49" i="1"/>
  <c r="H54" i="1"/>
  <c r="F13" i="1"/>
  <c r="I33" i="1"/>
  <c r="I21" i="1"/>
  <c r="F36" i="1"/>
  <c r="I45" i="1"/>
  <c r="I17" i="1"/>
  <c r="I15" i="1"/>
  <c r="I55" i="1"/>
  <c r="I16" i="1"/>
  <c r="I26" i="1"/>
  <c r="I38" i="1"/>
  <c r="F29" i="1"/>
  <c r="F41" i="1"/>
  <c r="F54" i="1"/>
  <c r="I54" i="1" l="1"/>
  <c r="I41" i="1"/>
  <c r="I36" i="1"/>
  <c r="I29" i="1"/>
  <c r="I25" i="1"/>
  <c r="I13" i="1"/>
  <c r="H9" i="1"/>
  <c r="F9" i="1"/>
  <c r="I9" i="1" l="1"/>
</calcChain>
</file>

<file path=xl/sharedStrings.xml><?xml version="1.0" encoding="utf-8"?>
<sst xmlns="http://schemas.openxmlformats.org/spreadsheetml/2006/main" count="123" uniqueCount="99">
  <si>
    <t xml:space="preserve">SERVIÇO NACIONAL DE APRENDIZAGEM COMERCIAL
Administração Regional do Estado de São Paulo
SERVIÇO DE ENGENHARIA
</t>
  </si>
  <si>
    <t>Data</t>
  </si>
  <si>
    <t>OBRA:</t>
  </si>
  <si>
    <t xml:space="preserve">LOCAL: </t>
  </si>
  <si>
    <t>Leis Sociais %</t>
  </si>
  <si>
    <t xml:space="preserve">Empresa: 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</si>
  <si>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</si>
  <si>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</si>
  <si>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</si>
  <si>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</si>
  <si>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</si>
  <si>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</si>
  <si>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</si>
  <si>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</si>
  <si>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</si>
  <si>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</si>
  <si>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</si>
  <si>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</si>
  <si>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</si>
  <si>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1.1</t>
  </si>
  <si>
    <t>1.2</t>
  </si>
  <si>
    <t>1.2.1</t>
  </si>
  <si>
    <t>1.3</t>
  </si>
  <si>
    <t>1.3.1</t>
  </si>
  <si>
    <t>1.3.2</t>
  </si>
  <si>
    <t>1.4</t>
  </si>
  <si>
    <t>1.4.1</t>
  </si>
  <si>
    <t>1.4.2</t>
  </si>
  <si>
    <t>pç</t>
  </si>
  <si>
    <t>cj</t>
  </si>
  <si>
    <t>kg</t>
  </si>
  <si>
    <t>INSTALAÇÕES ELÉTRICAS</t>
  </si>
  <si>
    <t>PLANILHA ORÇAMENTÁRIA - REV.01 - CORRIGIDA</t>
  </si>
  <si>
    <t>SISTEMA DE VENTILAÇÃO MECANICA</t>
  </si>
  <si>
    <t>RUA JOÃO GURGEL, Nº 1935 - ARARAQUARA - SP</t>
  </si>
  <si>
    <t>BDI %</t>
  </si>
  <si>
    <t>1.1.1</t>
  </si>
  <si>
    <t/>
  </si>
  <si>
    <t>SEGUROS</t>
  </si>
  <si>
    <t>OBRA</t>
  </si>
  <si>
    <t>VENTILADOR</t>
  </si>
  <si>
    <t>REDE DE DUTOS E ACESSÓRIOS</t>
  </si>
  <si>
    <t xml:space="preserve">Gabinete de Ventilação composto de ventilador Centrífugo de Dupla Aspiração Sirocco VE-01, para vazão de ar de 18.000 m³/h, pressão estática de 38 mmCA e total de  44,2 mmCA, temperatura de operação 33ºC, altitude de 668 m, rotação 667 litros/min, velocidade de ref. Projelmec CSD 500 arranjo 3, classe CL1, filtros G-4 descartável ou equivalente. m/s, rendimento 66,9%, pressão sonora 71 dBA, 220V, trifásico 6,0 cv, IV pólos, modelo de descarga 10,7 m/e, potência absorvida 4,4 cv, velocidade periférica 17,5 </t>
  </si>
  <si>
    <t>Rede de dutos de ventilação em chapa galvanizada #20, com juntas tipo TDC ou equivalente, com pintura de acabamento em esmalte sintético na cor a ser escolhida pelo Senac.</t>
  </si>
  <si>
    <t xml:space="preserve">Difusor de longo alcance tipo Jet Nozzle DJN 12 Tropical ou equivalente, para vazão de ar de 750 m³/h, perda de carga 5,6 mmCA, nível sonoro 23 NC, velocidade no difusor 10 m/s, angulo máximo de rotação 39º. </t>
  </si>
  <si>
    <t>Chapa galvanizada #16 com pintura em esmalte sintético para fechamento do teto da casa de máquina</t>
  </si>
  <si>
    <t>m²</t>
  </si>
  <si>
    <t>Damper de regulagem de ar 65x75 cm tipo JN ou equivalente</t>
  </si>
  <si>
    <t>Quadro de comando remoto do ventilador VE-01</t>
  </si>
  <si>
    <t>Interligação elétrica completa com o equipamento a partir do  a partir do ponto de força</t>
  </si>
  <si>
    <t>Suportes em geral com pintura de fino acabamento</t>
  </si>
  <si>
    <t>Amortecedores de mola tipo Vibranihil para peso total de 400 kg ou equivalente</t>
  </si>
  <si>
    <t>Testes, regulagens e balanceamentos de vazão de ar</t>
  </si>
  <si>
    <t>Treinamento de pessoal para operar o sistema</t>
  </si>
  <si>
    <t>Engenharia</t>
  </si>
  <si>
    <t>Seguro garantia</t>
  </si>
  <si>
    <t>SERVIÇOS DIVERSOS</t>
  </si>
  <si>
    <t>gl</t>
  </si>
  <si>
    <t>Transporte horizontal e vertical, fretes e seguros dos equipamentos</t>
  </si>
  <si>
    <t xml:space="preserve">Containers - 2 módulos simples: um para almoxarifado/escritório e outro para vestiario/banheiro - (considerar a mobilização e a desmobilização no preço unitário apresentado)          </t>
  </si>
  <si>
    <t>mês</t>
  </si>
  <si>
    <t xml:space="preserve">Projeto "As-Built", Manual de operação e manutenção,   </t>
  </si>
  <si>
    <t>Todas as obras civis que envolva o ar condicionado como: furações em paredes, lajes, vigas, divisórias, telhado, bases de equipamentos, pinturas, acabamentos em gerais, esquadrias, vidros, limpeza permanente e limpeza final.</t>
  </si>
  <si>
    <t>Manutenção Preventiva e Corretiva para dois anos de assistência, tendo como início a conclusão dos serviços de instalações do sistema.</t>
  </si>
  <si>
    <t>1.5</t>
  </si>
  <si>
    <t>Seguro de risco de engenharia</t>
  </si>
  <si>
    <t>Eletroduto de ferro galvanizado, eletrolítico tipo médio, 3,0 metros por barra com curvas e luvas incorporadas, de: Ø 1.1/4"</t>
  </si>
  <si>
    <t>1.1.2</t>
  </si>
  <si>
    <t>Eletroduto de ferro galvanizado a fogo tipo pesado, 3,0 metros por barra com curvas e luvas incorporadas, de: Ø 1.1/4"</t>
  </si>
  <si>
    <t>1.1.3</t>
  </si>
  <si>
    <t>Curva para eletroduto de ferro galvanizado a fogo, com luva incorporada da Tupy ou Paschoal Thomeu, de: Ø 1.1/4"</t>
  </si>
  <si>
    <t>1.1.4</t>
  </si>
  <si>
    <t>Braçadeira circular para eletroduto de ferro galvanizado a fogo, de: Ø 1.1/4"</t>
  </si>
  <si>
    <t>1.1.5</t>
  </si>
  <si>
    <t>Cabo de cobre tipo EPR, isolado para 0,6/1,0 kV-90ºC, tipo Afumex da Prysmian, de: # 6mm² (cor preto)</t>
  </si>
  <si>
    <t>m</t>
  </si>
  <si>
    <t>1.1.6</t>
  </si>
  <si>
    <t>Cabo de cobre tipo EPR, isolado para 0,6/1,0 kV-90ºC, tipo Afumex da Prysmian, de: # 6mm² (cor verde)</t>
  </si>
  <si>
    <t>1.1.7</t>
  </si>
  <si>
    <t>Caixas de passagem com tampa aparafusada, de: 20x20x10 cm</t>
  </si>
  <si>
    <t>1.1.8</t>
  </si>
  <si>
    <t xml:space="preserve">Readequação de quadro elétrico existente (inclusão de disjuntores para proteção dos circuitos, conforme esquemas em projeto) QGBT - BLOCO 6 (Prever 01 disjuntor trifásico de 25A) </t>
  </si>
  <si>
    <t>1.3.3</t>
  </si>
  <si>
    <t>1.3.4</t>
  </si>
  <si>
    <t>INTERLIGAÇÕES ELÉTRICAS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</si>
  <si>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</si>
  <si>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</si>
  <si>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</si>
  <si>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</si>
  <si>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</si>
  <si>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</si>
  <si>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</si>
  <si>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</si>
  <si>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</si>
  <si>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</si>
  <si>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1.6</t>
  </si>
  <si>
    <t>1.6.1</t>
  </si>
  <si>
    <t>1.6.2</t>
  </si>
  <si>
    <t>Arpolar Service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</si>
</sst>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6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6.5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9"/>
      <name val="Arial"/>
      <family val="2"/>
    </font>
    <font>
      <b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26">
    <xf numFmtId="0" fontId="0" fillId="0" borderId="0" xfId="0"/>
    <xf numFmtId="4" fontId="2" fillId="0" borderId="6" xfId="0" applyNumberFormat="1" applyFont="1" applyBorder="1" applyAlignment="1">
      <alignment horizontal="center" vertical="top" wrapText="1"/>
    </xf>
    <xf numFmtId="0" fontId="9" fillId="0" borderId="15" xfId="0" applyFont="1" applyBorder="1" applyAlignment="1">
      <alignment horizontal="justify" vertical="top" wrapText="1"/>
    </xf>
    <xf numFmtId="43" fontId="9" fillId="0" borderId="15" xfId="1" applyFont="1" applyFill="1" applyBorder="1" applyAlignment="1" applyProtection="1">
      <alignment horizontal="center" vertical="top" wrapText="1"/>
    </xf>
    <xf numFmtId="0" fontId="0" fillId="3" borderId="0" xfId="0" applyFill="1"/>
    <xf numFmtId="4" fontId="4" fillId="3" borderId="0" xfId="0" applyNumberFormat="1" applyFont="1" applyFill="1" applyAlignment="1">
      <alignment horizontal="center" vertical="top"/>
    </xf>
    <xf numFmtId="4" fontId="4" fillId="3" borderId="0" xfId="0" applyNumberFormat="1" applyFont="1" applyFill="1" applyAlignment="1">
      <alignment wrapText="1"/>
    </xf>
    <xf numFmtId="4" fontId="4" fillId="3" borderId="0" xfId="0" applyNumberFormat="1" applyFont="1" applyFill="1" applyAlignment="1">
      <alignment vertical="top"/>
    </xf>
    <xf numFmtId="4" fontId="4" fillId="3" borderId="0" xfId="0" applyNumberFormat="1" applyFont="1" applyFill="1"/>
    <xf numFmtId="4" fontId="3" fillId="0" borderId="7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center"/>
    </xf>
    <xf numFmtId="4" fontId="4" fillId="3" borderId="2" xfId="0" applyNumberFormat="1" applyFont="1" applyFill="1" applyBorder="1"/>
    <xf numFmtId="0" fontId="5" fillId="3" borderId="2" xfId="0" applyFont="1" applyFill="1" applyBorder="1" applyAlignment="1">
      <alignment horizontal="left"/>
    </xf>
    <xf numFmtId="4" fontId="2" fillId="3" borderId="4" xfId="0" applyNumberFormat="1" applyFont="1" applyFill="1" applyBorder="1" applyAlignment="1">
      <alignment horizontal="center" vertical="top" wrapText="1"/>
    </xf>
    <xf numFmtId="4" fontId="2" fillId="3" borderId="6" xfId="0" applyNumberFormat="1" applyFont="1" applyFill="1" applyBorder="1" applyAlignment="1">
      <alignment horizontal="center" vertical="top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top"/>
    </xf>
    <xf numFmtId="14" fontId="4" fillId="3" borderId="3" xfId="0" applyNumberFormat="1" applyFont="1" applyFill="1" applyBorder="1" applyAlignment="1">
      <alignment vertical="top"/>
    </xf>
    <xf numFmtId="10" fontId="4" fillId="3" borderId="5" xfId="0" applyNumberFormat="1" applyFont="1" applyFill="1" applyBorder="1" applyAlignment="1">
      <alignment horizontal="right"/>
    </xf>
    <xf numFmtId="0" fontId="13" fillId="5" borderId="15" xfId="0" applyFont="1" applyFill="1" applyBorder="1" applyAlignment="1">
      <alignment vertical="top" wrapText="1"/>
    </xf>
    <xf numFmtId="43" fontId="14" fillId="5" borderId="15" xfId="1" applyFont="1" applyFill="1" applyBorder="1" applyAlignment="1">
      <alignment horizontal="center" vertical="top" wrapText="1"/>
    </xf>
    <xf numFmtId="4" fontId="14" fillId="3" borderId="15" xfId="0" applyNumberFormat="1" applyFont="1" applyFill="1" applyBorder="1" applyAlignment="1">
      <alignment vertical="center" wrapText="1"/>
    </xf>
    <xf numFmtId="4" fontId="14" fillId="3" borderId="15" xfId="0" applyNumberFormat="1" applyFont="1" applyFill="1" applyBorder="1" applyAlignment="1">
      <alignment horizontal="center" vertical="top"/>
    </xf>
    <xf numFmtId="4" fontId="15" fillId="4" borderId="15" xfId="0" applyNumberFormat="1" applyFont="1" applyFill="1" applyBorder="1" applyAlignment="1">
      <alignment horizontal="justify" vertical="justify" wrapText="1"/>
    </xf>
    <xf numFmtId="4" fontId="15" fillId="4" borderId="15" xfId="0" applyNumberFormat="1" applyFont="1" applyFill="1" applyBorder="1" applyAlignment="1">
      <alignment horizontal="center" vertical="top"/>
    </xf>
    <xf numFmtId="43" fontId="13" fillId="4" borderId="15" xfId="1" applyFont="1" applyFill="1" applyBorder="1" applyAlignment="1">
      <alignment horizontal="right" vertical="top"/>
    </xf>
    <xf numFmtId="43" fontId="9" fillId="5" borderId="15" xfId="1" applyFont="1" applyFill="1" applyBorder="1" applyAlignment="1" applyProtection="1">
      <alignment horizontal="center" vertical="top" wrapText="1"/>
    </xf>
    <xf numFmtId="2" fontId="17" fillId="0" borderId="15" xfId="0" applyNumberFormat="1" applyFont="1" applyBorder="1" applyAlignment="1">
      <alignment horizontal="center" vertical="top"/>
    </xf>
    <xf numFmtId="49" fontId="16" fillId="5" borderId="14" xfId="0" applyNumberFormat="1" applyFont="1" applyFill="1" applyBorder="1" applyAlignment="1">
      <alignment horizontal="center"/>
    </xf>
    <xf numFmtId="49" fontId="17" fillId="3" borderId="14" xfId="0" applyNumberFormat="1" applyFont="1" applyFill="1" applyBorder="1" applyAlignment="1">
      <alignment horizontal="center" vertical="top"/>
    </xf>
    <xf numFmtId="49" fontId="17" fillId="3" borderId="14" xfId="0" applyNumberFormat="1" applyFont="1" applyFill="1" applyBorder="1" applyAlignment="1">
      <alignment horizontal="center"/>
    </xf>
    <xf numFmtId="4" fontId="14" fillId="3" borderId="18" xfId="0" applyNumberFormat="1" applyFont="1" applyFill="1" applyBorder="1" applyAlignment="1">
      <alignment vertical="top" wrapText="1"/>
    </xf>
    <xf numFmtId="4" fontId="14" fillId="3" borderId="18" xfId="0" applyNumberFormat="1" applyFont="1" applyFill="1" applyBorder="1" applyAlignment="1">
      <alignment horizontal="center" vertical="top"/>
    </xf>
    <xf numFmtId="43" fontId="15" fillId="4" borderId="15" xfId="1" applyFont="1" applyFill="1" applyBorder="1" applyAlignment="1">
      <alignment horizontal="center" vertical="top"/>
    </xf>
    <xf numFmtId="49" fontId="17" fillId="0" borderId="14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center" vertical="top"/>
    </xf>
    <xf numFmtId="4" fontId="10" fillId="0" borderId="18" xfId="0" applyNumberFormat="1" applyFont="1" applyBorder="1" applyAlignment="1">
      <alignment horizontal="center" vertical="top"/>
    </xf>
    <xf numFmtId="4" fontId="18" fillId="0" borderId="15" xfId="0" applyNumberFormat="1" applyFont="1" applyBorder="1" applyAlignment="1">
      <alignment horizontal="center" vertical="top"/>
    </xf>
    <xf numFmtId="4" fontId="18" fillId="0" borderId="16" xfId="0" applyNumberFormat="1" applyFont="1" applyBorder="1" applyAlignment="1">
      <alignment horizontal="center" vertical="top"/>
    </xf>
    <xf numFmtId="43" fontId="18" fillId="5" borderId="15" xfId="1" applyFont="1" applyFill="1" applyBorder="1" applyAlignment="1">
      <alignment horizontal="center" vertical="top" wrapText="1"/>
    </xf>
    <xf numFmtId="4" fontId="18" fillId="0" borderId="18" xfId="0" applyNumberFormat="1" applyFont="1" applyBorder="1" applyAlignment="1">
      <alignment horizontal="center" vertical="top"/>
    </xf>
    <xf numFmtId="4" fontId="18" fillId="0" borderId="19" xfId="0" applyNumberFormat="1" applyFont="1" applyBorder="1" applyAlignment="1">
      <alignment horizontal="center" vertical="top"/>
    </xf>
    <xf numFmtId="4" fontId="4" fillId="3" borderId="2" xfId="0" applyNumberFormat="1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43" fontId="18" fillId="0" borderId="15" xfId="1" applyFont="1" applyFill="1" applyBorder="1" applyAlignment="1" applyProtection="1">
      <alignment horizontal="center" vertical="top" wrapText="1"/>
    </xf>
    <xf numFmtId="43" fontId="18" fillId="5" borderId="15" xfId="1" applyFont="1" applyFill="1" applyBorder="1" applyAlignment="1" applyProtection="1">
      <alignment horizontal="center" vertical="top" wrapText="1"/>
    </xf>
    <xf numFmtId="4" fontId="2" fillId="3" borderId="2" xfId="0" applyNumberFormat="1" applyFont="1" applyFill="1" applyBorder="1" applyAlignment="1">
      <alignment horizontal="center" vertical="top" wrapText="1"/>
    </xf>
    <xf numFmtId="4" fontId="2" fillId="3" borderId="7" xfId="0" applyNumberFormat="1" applyFont="1" applyFill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center" vertical="top" wrapText="1"/>
    </xf>
    <xf numFmtId="4" fontId="4" fillId="3" borderId="15" xfId="0" applyNumberFormat="1" applyFont="1" applyFill="1" applyBorder="1" applyAlignment="1">
      <alignment horizontal="center" vertical="top" wrapText="1"/>
    </xf>
    <xf numFmtId="4" fontId="4" fillId="3" borderId="0" xfId="0" applyNumberFormat="1" applyFont="1" applyFill="1" applyAlignment="1">
      <alignment horizontal="center" vertical="top" wrapText="1"/>
    </xf>
    <xf numFmtId="4" fontId="19" fillId="5" borderId="15" xfId="0" applyNumberFormat="1" applyFont="1" applyFill="1" applyBorder="1" applyAlignment="1">
      <alignment horizontal="center" vertical="top"/>
    </xf>
    <xf numFmtId="4" fontId="18" fillId="0" borderId="15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3" fontId="13" fillId="4" borderId="16" xfId="1" applyFont="1" applyFill="1" applyBorder="1" applyAlignment="1">
      <alignment horizontal="right" vertical="top"/>
    </xf>
    <xf numFmtId="4" fontId="19" fillId="5" borderId="16" xfId="0" applyNumberFormat="1" applyFont="1" applyFill="1" applyBorder="1" applyAlignment="1">
      <alignment horizontal="center" vertical="top"/>
    </xf>
    <xf numFmtId="4" fontId="3" fillId="0" borderId="11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4" fontId="3" fillId="2" borderId="15" xfId="0" applyNumberFormat="1" applyFont="1" applyFill="1" applyBorder="1" applyAlignment="1">
      <alignment wrapText="1"/>
    </xf>
    <xf numFmtId="4" fontId="3" fillId="2" borderId="15" xfId="0" applyNumberFormat="1" applyFont="1" applyFill="1" applyBorder="1" applyAlignment="1">
      <alignment horizontal="center" vertical="top" wrapText="1"/>
    </xf>
    <xf numFmtId="4" fontId="3" fillId="2" borderId="15" xfId="0" applyNumberFormat="1" applyFont="1" applyFill="1" applyBorder="1" applyAlignment="1">
      <alignment horizontal="center" vertical="top"/>
    </xf>
    <xf numFmtId="4" fontId="3" fillId="0" borderId="15" xfId="0" applyNumberFormat="1" applyFont="1" applyBorder="1" applyAlignment="1">
      <alignment wrapText="1"/>
    </xf>
    <xf numFmtId="4" fontId="3" fillId="0" borderId="15" xfId="0" applyNumberFormat="1" applyFont="1" applyBorder="1" applyAlignment="1">
      <alignment horizontal="center" vertical="top" wrapText="1"/>
    </xf>
    <xf numFmtId="4" fontId="3" fillId="0" borderId="15" xfId="0" applyNumberFormat="1" applyFont="1" applyBorder="1" applyAlignment="1">
      <alignment horizontal="center" vertical="top"/>
    </xf>
    <xf numFmtId="4" fontId="3" fillId="0" borderId="15" xfId="0" applyNumberFormat="1" applyFont="1" applyBorder="1" applyAlignment="1">
      <alignment vertical="top"/>
    </xf>
    <xf numFmtId="4" fontId="3" fillId="0" borderId="15" xfId="0" applyNumberFormat="1" applyFont="1" applyBorder="1"/>
    <xf numFmtId="4" fontId="3" fillId="0" borderId="16" xfId="0" applyNumberFormat="1" applyFont="1" applyBorder="1"/>
    <xf numFmtId="4" fontId="4" fillId="0" borderId="15" xfId="0" applyNumberFormat="1" applyFont="1" applyBorder="1" applyAlignment="1">
      <alignment horizontal="center" vertical="top"/>
    </xf>
    <xf numFmtId="4" fontId="4" fillId="0" borderId="15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4" fillId="3" borderId="16" xfId="0" applyNumberFormat="1" applyFont="1" applyFill="1" applyBorder="1" applyAlignment="1">
      <alignment horizontal="center" vertical="top" wrapText="1"/>
    </xf>
    <xf numFmtId="4" fontId="21" fillId="4" borderId="14" xfId="0" applyNumberFormat="1" applyFont="1" applyFill="1" applyBorder="1" applyAlignment="1">
      <alignment horizontal="center" vertical="top"/>
    </xf>
    <xf numFmtId="4" fontId="22" fillId="0" borderId="14" xfId="0" applyNumberFormat="1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4" fontId="23" fillId="0" borderId="15" xfId="0" applyNumberFormat="1" applyFont="1" applyBorder="1" applyAlignment="1">
      <alignment horizontal="left" vertical="center" wrapText="1"/>
    </xf>
    <xf numFmtId="4" fontId="17" fillId="3" borderId="14" xfId="0" applyNumberFormat="1" applyFont="1" applyFill="1" applyBorder="1" applyAlignment="1">
      <alignment horizontal="center" vertical="top"/>
    </xf>
    <xf numFmtId="4" fontId="24" fillId="5" borderId="14" xfId="0" applyNumberFormat="1" applyFont="1" applyFill="1" applyBorder="1" applyAlignment="1">
      <alignment horizontal="center" vertical="top"/>
    </xf>
    <xf numFmtId="4" fontId="22" fillId="3" borderId="14" xfId="0" applyNumberFormat="1" applyFont="1" applyFill="1" applyBorder="1" applyAlignment="1">
      <alignment horizontal="center" vertical="top"/>
    </xf>
    <xf numFmtId="4" fontId="22" fillId="3" borderId="17" xfId="0" applyNumberFormat="1" applyFont="1" applyFill="1" applyBorder="1" applyAlignment="1">
      <alignment horizontal="center" vertical="top"/>
    </xf>
    <xf numFmtId="4" fontId="16" fillId="2" borderId="14" xfId="0" applyNumberFormat="1" applyFont="1" applyFill="1" applyBorder="1" applyAlignment="1">
      <alignment horizontal="center" vertical="top"/>
    </xf>
    <xf numFmtId="4" fontId="20" fillId="2" borderId="15" xfId="0" applyNumberFormat="1" applyFont="1" applyFill="1" applyBorder="1" applyAlignment="1">
      <alignment vertical="top"/>
    </xf>
    <xf numFmtId="4" fontId="16" fillId="0" borderId="14" xfId="0" applyNumberFormat="1" applyFont="1" applyBorder="1" applyAlignment="1">
      <alignment horizontal="center" vertical="top"/>
    </xf>
    <xf numFmtId="49" fontId="7" fillId="5" borderId="15" xfId="0" applyNumberFormat="1" applyFont="1" applyFill="1" applyBorder="1" applyAlignment="1">
      <alignment horizontal="left"/>
    </xf>
    <xf numFmtId="0" fontId="14" fillId="0" borderId="15" xfId="0" applyFont="1" applyBorder="1" applyAlignment="1">
      <alignment horizontal="justify" vertical="top" wrapText="1"/>
    </xf>
    <xf numFmtId="0" fontId="23" fillId="0" borderId="15" xfId="0" applyFont="1" applyBorder="1" applyAlignment="1">
      <alignment horizontal="left" vertical="top" wrapText="1"/>
    </xf>
    <xf numFmtId="0" fontId="23" fillId="0" borderId="15" xfId="0" applyFont="1" applyBorder="1" applyAlignment="1">
      <alignment vertical="top" wrapText="1"/>
    </xf>
    <xf numFmtId="0" fontId="23" fillId="0" borderId="15" xfId="0" applyFont="1" applyBorder="1" applyAlignment="1">
      <alignment wrapText="1"/>
    </xf>
    <xf numFmtId="0" fontId="23" fillId="0" borderId="15" xfId="0" applyFont="1" applyBorder="1"/>
    <xf numFmtId="0" fontId="23" fillId="0" borderId="15" xfId="0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left" vertical="center"/>
    </xf>
    <xf numFmtId="4" fontId="23" fillId="0" borderId="15" xfId="0" applyNumberFormat="1" applyFont="1" applyBorder="1" applyAlignment="1">
      <alignment horizontal="left" vertical="top" wrapText="1"/>
    </xf>
    <xf numFmtId="4" fontId="23" fillId="3" borderId="15" xfId="0" applyNumberFormat="1" applyFont="1" applyFill="1" applyBorder="1" applyAlignment="1">
      <alignment wrapText="1"/>
    </xf>
    <xf numFmtId="4" fontId="4" fillId="0" borderId="15" xfId="0" applyNumberFormat="1" applyFont="1" applyBorder="1" applyAlignment="1">
      <alignment horizontal="center" vertical="top" wrapText="1"/>
    </xf>
    <xf numFmtId="4" fontId="3" fillId="0" borderId="10" xfId="0" applyNumberFormat="1" applyFont="1" applyBorder="1" applyAlignment="1">
      <alignment horizontal="center" vertical="top"/>
    </xf>
    <xf numFmtId="4" fontId="3" fillId="0" borderId="12" xfId="0" applyNumberFormat="1" applyFont="1" applyBorder="1" applyAlignment="1">
      <alignment horizontal="center" vertical="top"/>
    </xf>
    <xf numFmtId="4" fontId="2" fillId="3" borderId="0" xfId="0" applyNumberFormat="1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top"/>
    </xf>
    <xf numFmtId="0" fontId="6" fillId="3" borderId="0" xfId="0" applyFont="1" applyFill="1" applyAlignment="1">
      <alignment horizontal="left" vertical="center"/>
    </xf>
    <xf numFmtId="4" fontId="7" fillId="3" borderId="0" xfId="0" applyNumberFormat="1" applyFont="1" applyFill="1" applyAlignment="1">
      <alignment horizontal="centerContinuous"/>
    </xf>
    <xf numFmtId="4" fontId="4" fillId="3" borderId="0" xfId="0" applyNumberFormat="1" applyFont="1" applyFill="1" applyAlignment="1">
      <alignment horizontal="right"/>
    </xf>
    <xf numFmtId="4" fontId="20" fillId="2" borderId="16" xfId="0" applyNumberFormat="1" applyFont="1" applyFill="1" applyBorder="1" applyAlignment="1">
      <alignment vertical="top"/>
    </xf>
    <xf numFmtId="2" fontId="19" fillId="5" borderId="15" xfId="1" applyNumberFormat="1" applyFont="1" applyFill="1" applyBorder="1" applyAlignment="1" applyProtection="1">
      <alignment horizontal="center" vertical="center" wrapText="1"/>
    </xf>
    <xf numFmtId="2" fontId="19" fillId="5" borderId="16" xfId="1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2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117474</xdr:colOff>
      <xdr:row>1</xdr:row>
      <xdr:rowOff>9525</xdr:rowOff>
    </xdr:from>
    <xdr:to>
      <xdr:col>0</xdr:col>
      <xdr:colOff>723899</xdr:colOff>
      <xdr:row>3</xdr:row>
      <xdr:rowOff>16675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71DBA969-58CD-4881-A407-A17E223E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221560"/>
          <a:ext cx="606425" cy="378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zoomScale="115" zoomScaleNormal="115" workbookViewId="0">
      <selection activeCell="G26" sqref="G26"/>
    </sheetView>
  </sheetViews>
  <sheetFormatPr defaultColWidth="8.6640625" defaultRowHeight="14.4" x14ac:dyDescent="0.3"/>
  <cols>
    <col min="1" max="1" width="11.6640625" style="5" customWidth="1"/>
    <col min="2" max="2" width="66.109375" style="6" customWidth="1"/>
    <col min="3" max="3" width="6.33203125" style="57" customWidth="1"/>
    <col min="4" max="4" width="9.33203125" style="5" customWidth="1"/>
    <col min="5" max="5" width="10.5546875" style="7" customWidth="1"/>
    <col min="6" max="6" width="13.33203125" style="8" customWidth="1"/>
    <col min="7" max="7" width="13" style="8" customWidth="1"/>
    <col min="8" max="9" width="13.33203125" style="8" customWidth="1"/>
    <col min="10" max="16384" width="8.6640625" style="4"/>
  </cols>
  <sheetData>
    <row r="1" spans="1:9" ht="17.25" customHeight="1" x14ac:dyDescent="0.3">
      <c r="A1" s="10"/>
      <c r="B1" s="123" t="s">
        <v>0</v>
      </c>
      <c r="C1" s="53"/>
      <c r="D1" s="48"/>
      <c r="E1" s="11" t="s">
        <v>32</v>
      </c>
      <c r="F1" s="12"/>
      <c r="G1" s="13"/>
      <c r="H1" s="18" t="s">
        <v>1</v>
      </c>
      <c r="I1" s="19">
        <v>45160</v>
      </c>
    </row>
    <row r="2" spans="1:9" ht="14.4" customHeight="1" x14ac:dyDescent="0.3">
      <c r="A2" s="14"/>
      <c r="B2" s="124"/>
      <c r="C2" s="108"/>
      <c r="D2" s="109" t="s">
        <v>2</v>
      </c>
      <c r="E2" s="110" t="s">
        <v>33</v>
      </c>
      <c r="H2" s="111" t="s">
        <v>35</v>
      </c>
      <c r="I2" s="20">
        <v>0.3246</v>
      </c>
    </row>
    <row r="3" spans="1:9" x14ac:dyDescent="0.3">
      <c r="A3" s="14"/>
      <c r="B3" s="124"/>
      <c r="C3" s="108"/>
      <c r="D3" s="109" t="s">
        <v>3</v>
      </c>
      <c r="E3" s="112" t="s">
        <v>34</v>
      </c>
      <c r="F3" s="113"/>
      <c r="G3" s="113"/>
      <c r="H3" s="114" t="s">
        <v>4</v>
      </c>
      <c r="I3" s="20">
        <v>1.3304</v>
      </c>
    </row>
    <row r="4" spans="1:9" ht="14.25" customHeight="1" x14ac:dyDescent="0.3">
      <c r="A4" s="15"/>
      <c r="B4" s="125"/>
      <c r="C4" s="54"/>
      <c r="D4" s="49" t="s">
        <v>5</v>
      </c>
      <c r="E4" s="120" t="s">
        <v>98</v>
      </c>
      <c r="F4" s="121"/>
      <c r="G4" s="121"/>
      <c r="H4" s="121"/>
      <c r="I4" s="122"/>
    </row>
    <row r="5" spans="1:9" ht="14.25" customHeight="1" x14ac:dyDescent="0.3">
      <c r="A5" s="1"/>
      <c r="B5" s="9"/>
      <c r="C5" s="55"/>
      <c r="D5" s="50"/>
      <c r="E5" s="118"/>
      <c r="F5" s="118"/>
      <c r="G5" s="118"/>
      <c r="H5" s="118"/>
      <c r="I5" s="119"/>
    </row>
    <row r="6" spans="1:9" x14ac:dyDescent="0.3">
      <c r="A6" s="16" t="s">
        <v>6</v>
      </c>
      <c r="B6" s="39" t="s">
        <v>7</v>
      </c>
      <c r="C6" s="16" t="s">
        <v>8</v>
      </c>
      <c r="D6" s="61" t="s">
        <v>9</v>
      </c>
      <c r="E6" s="37" t="s">
        <v>10</v>
      </c>
      <c r="F6" s="16" t="s">
        <v>11</v>
      </c>
      <c r="G6" s="16" t="s">
        <v>10</v>
      </c>
      <c r="H6" s="16" t="s">
        <v>11</v>
      </c>
      <c r="I6" s="16" t="s">
        <v>12</v>
      </c>
    </row>
    <row r="7" spans="1:9" x14ac:dyDescent="0.3">
      <c r="A7" s="17"/>
      <c r="B7" s="40"/>
      <c r="C7" s="106"/>
      <c r="D7" s="62"/>
      <c r="E7" s="38" t="s">
        <v>13</v>
      </c>
      <c r="F7" s="17" t="s">
        <v>14</v>
      </c>
      <c r="G7" s="17" t="s">
        <v>15</v>
      </c>
      <c r="H7" s="17" t="s">
        <v>16</v>
      </c>
      <c r="I7" s="17" t="s">
        <v>17</v>
      </c>
    </row>
    <row r="8" spans="1:9" x14ac:dyDescent="0.3">
      <c r="A8" s="65"/>
      <c r="B8" s="66"/>
      <c r="C8" s="107"/>
      <c r="D8" s="67"/>
      <c r="E8" s="68"/>
      <c r="F8" s="67"/>
      <c r="G8" s="67"/>
      <c r="H8" s="67"/>
      <c r="I8" s="69"/>
    </row>
    <row r="9" spans="1:9" x14ac:dyDescent="0.3">
      <c r="A9" s="92"/>
      <c r="B9" s="70" t="s">
        <v>17</v>
      </c>
      <c r="C9" s="71"/>
      <c r="D9" s="72"/>
      <c r="E9" s="93"/>
      <c r="F9" s="93">
        <f>F13+F25+F29+F36+F41+F54</f>
        <v>89721</v>
      </c>
      <c r="G9" s="93"/>
      <c r="H9" s="93">
        <f>H13+H25+H29+H36+H41+H54</f>
        <v>300079</v>
      </c>
      <c r="I9" s="115">
        <f>I13+I25+I29+I36+I41+I54</f>
        <v>389800</v>
      </c>
    </row>
    <row r="10" spans="1:9" x14ac:dyDescent="0.3">
      <c r="A10" s="94"/>
      <c r="B10" s="73"/>
      <c r="C10" s="74"/>
      <c r="D10" s="75"/>
      <c r="E10" s="76"/>
      <c r="F10" s="77"/>
      <c r="G10" s="77"/>
      <c r="H10" s="77"/>
      <c r="I10" s="78"/>
    </row>
    <row r="11" spans="1:9" x14ac:dyDescent="0.3">
      <c r="A11" s="83" t="s">
        <v>18</v>
      </c>
      <c r="B11" s="25" t="s">
        <v>39</v>
      </c>
      <c r="C11" s="26"/>
      <c r="D11" s="35"/>
      <c r="E11" s="27"/>
      <c r="F11" s="27"/>
      <c r="G11" s="27"/>
      <c r="H11" s="27"/>
      <c r="I11" s="63"/>
    </row>
    <row r="12" spans="1:9" x14ac:dyDescent="0.3">
      <c r="A12" s="84"/>
      <c r="B12" s="2"/>
      <c r="C12" s="3"/>
      <c r="D12" s="3"/>
      <c r="E12" s="59"/>
      <c r="F12" s="59"/>
      <c r="G12" s="59"/>
      <c r="H12" s="59"/>
      <c r="I12" s="60"/>
    </row>
    <row r="13" spans="1:9" x14ac:dyDescent="0.3">
      <c r="A13" s="30" t="s">
        <v>19</v>
      </c>
      <c r="B13" s="95" t="s">
        <v>31</v>
      </c>
      <c r="C13" s="28"/>
      <c r="D13" s="52"/>
      <c r="E13" s="52"/>
      <c r="F13" s="116">
        <f>SUM(F15:F22)</f>
        <v>4095</v>
      </c>
      <c r="G13" s="116"/>
      <c r="H13" s="116">
        <f t="shared" ref="H13:I13" si="0">SUM(H15:H22)</f>
        <v>1881</v>
      </c>
      <c r="I13" s="117">
        <f t="shared" si="0"/>
        <v>5976</v>
      </c>
    </row>
    <row r="14" spans="1:9" x14ac:dyDescent="0.3">
      <c r="A14" s="84"/>
      <c r="B14" s="96"/>
      <c r="C14" s="3"/>
      <c r="D14" s="3"/>
      <c r="E14" s="59"/>
      <c r="F14" s="59"/>
      <c r="G14" s="59"/>
      <c r="H14" s="59"/>
      <c r="I14" s="60"/>
    </row>
    <row r="15" spans="1:9" ht="22.8" x14ac:dyDescent="0.3">
      <c r="A15" s="84" t="s">
        <v>36</v>
      </c>
      <c r="B15" s="97" t="s">
        <v>66</v>
      </c>
      <c r="C15" s="85" t="s">
        <v>75</v>
      </c>
      <c r="D15" s="86">
        <f>12*3</f>
        <v>36</v>
      </c>
      <c r="E15" s="43">
        <v>36</v>
      </c>
      <c r="F15" s="43">
        <f>E15*D15</f>
        <v>1296</v>
      </c>
      <c r="G15" s="43">
        <v>17</v>
      </c>
      <c r="H15" s="43">
        <f>G15*D15</f>
        <v>612</v>
      </c>
      <c r="I15" s="44">
        <f>H15+F15</f>
        <v>1908</v>
      </c>
    </row>
    <row r="16" spans="1:9" ht="22.8" x14ac:dyDescent="0.3">
      <c r="A16" s="84" t="s">
        <v>67</v>
      </c>
      <c r="B16" s="97" t="s">
        <v>68</v>
      </c>
      <c r="C16" s="85" t="s">
        <v>75</v>
      </c>
      <c r="D16" s="86">
        <f>7*3</f>
        <v>21</v>
      </c>
      <c r="E16" s="43">
        <v>51</v>
      </c>
      <c r="F16" s="43">
        <f t="shared" ref="F16:F22" si="1">E16*D16</f>
        <v>1071</v>
      </c>
      <c r="G16" s="43">
        <v>24</v>
      </c>
      <c r="H16" s="43">
        <f t="shared" ref="H16:H22" si="2">G16*D16</f>
        <v>504</v>
      </c>
      <c r="I16" s="44">
        <f t="shared" ref="I16:I22" si="3">H16+F16</f>
        <v>1575</v>
      </c>
    </row>
    <row r="17" spans="1:9" ht="22.8" x14ac:dyDescent="0.3">
      <c r="A17" s="84" t="s">
        <v>69</v>
      </c>
      <c r="B17" s="97" t="s">
        <v>70</v>
      </c>
      <c r="C17" s="85" t="s">
        <v>28</v>
      </c>
      <c r="D17" s="86">
        <v>7</v>
      </c>
      <c r="E17" s="43">
        <v>18</v>
      </c>
      <c r="F17" s="43">
        <f t="shared" si="1"/>
        <v>126</v>
      </c>
      <c r="G17" s="43">
        <v>9</v>
      </c>
      <c r="H17" s="43">
        <f t="shared" si="2"/>
        <v>63</v>
      </c>
      <c r="I17" s="44">
        <f t="shared" si="3"/>
        <v>189</v>
      </c>
    </row>
    <row r="18" spans="1:9" x14ac:dyDescent="0.3">
      <c r="A18" s="84" t="s">
        <v>71</v>
      </c>
      <c r="B18" s="97" t="s">
        <v>72</v>
      </c>
      <c r="C18" s="85" t="s">
        <v>28</v>
      </c>
      <c r="D18" s="86">
        <v>29</v>
      </c>
      <c r="E18" s="43">
        <v>3</v>
      </c>
      <c r="F18" s="43">
        <f t="shared" si="1"/>
        <v>87</v>
      </c>
      <c r="G18" s="43">
        <v>1</v>
      </c>
      <c r="H18" s="43">
        <f t="shared" si="2"/>
        <v>29</v>
      </c>
      <c r="I18" s="44">
        <f t="shared" si="3"/>
        <v>116</v>
      </c>
    </row>
    <row r="19" spans="1:9" ht="22.8" x14ac:dyDescent="0.3">
      <c r="A19" s="84" t="s">
        <v>73</v>
      </c>
      <c r="B19" s="97" t="s">
        <v>74</v>
      </c>
      <c r="C19" s="85" t="s">
        <v>75</v>
      </c>
      <c r="D19" s="86">
        <v>140</v>
      </c>
      <c r="E19" s="43">
        <v>5</v>
      </c>
      <c r="F19" s="43">
        <f t="shared" si="1"/>
        <v>700</v>
      </c>
      <c r="G19" s="43">
        <v>2</v>
      </c>
      <c r="H19" s="43">
        <f t="shared" si="2"/>
        <v>280</v>
      </c>
      <c r="I19" s="44">
        <f t="shared" si="3"/>
        <v>980</v>
      </c>
    </row>
    <row r="20" spans="1:9" ht="22.8" x14ac:dyDescent="0.3">
      <c r="A20" s="84" t="s">
        <v>76</v>
      </c>
      <c r="B20" s="97" t="s">
        <v>77</v>
      </c>
      <c r="C20" s="85" t="s">
        <v>75</v>
      </c>
      <c r="D20" s="86">
        <v>50</v>
      </c>
      <c r="E20" s="43">
        <v>8</v>
      </c>
      <c r="F20" s="43">
        <f t="shared" si="1"/>
        <v>400</v>
      </c>
      <c r="G20" s="43">
        <v>4</v>
      </c>
      <c r="H20" s="43">
        <f t="shared" si="2"/>
        <v>200</v>
      </c>
      <c r="I20" s="44">
        <f t="shared" si="3"/>
        <v>600</v>
      </c>
    </row>
    <row r="21" spans="1:9" x14ac:dyDescent="0.3">
      <c r="A21" s="84" t="s">
        <v>78</v>
      </c>
      <c r="B21" s="97" t="s">
        <v>79</v>
      </c>
      <c r="C21" s="85" t="s">
        <v>28</v>
      </c>
      <c r="D21" s="86">
        <v>4</v>
      </c>
      <c r="E21" s="43">
        <v>92</v>
      </c>
      <c r="F21" s="43">
        <f t="shared" si="1"/>
        <v>368</v>
      </c>
      <c r="G21" s="43">
        <v>43</v>
      </c>
      <c r="H21" s="43">
        <f t="shared" si="2"/>
        <v>172</v>
      </c>
      <c r="I21" s="44">
        <f t="shared" si="3"/>
        <v>540</v>
      </c>
    </row>
    <row r="22" spans="1:9" ht="34.200000000000003" x14ac:dyDescent="0.3">
      <c r="A22" s="84" t="s">
        <v>80</v>
      </c>
      <c r="B22" s="97" t="s">
        <v>81</v>
      </c>
      <c r="C22" s="85" t="s">
        <v>29</v>
      </c>
      <c r="D22" s="86">
        <v>1</v>
      </c>
      <c r="E22" s="43">
        <v>47</v>
      </c>
      <c r="F22" s="43">
        <f t="shared" si="1"/>
        <v>47</v>
      </c>
      <c r="G22" s="43">
        <v>21</v>
      </c>
      <c r="H22" s="43">
        <f t="shared" si="2"/>
        <v>21</v>
      </c>
      <c r="I22" s="44">
        <f t="shared" si="3"/>
        <v>68</v>
      </c>
    </row>
    <row r="23" spans="1:9" x14ac:dyDescent="0.3">
      <c r="A23" s="84"/>
      <c r="B23" s="96"/>
      <c r="C23" s="3"/>
      <c r="D23" s="3"/>
      <c r="E23" s="59"/>
      <c r="F23" s="59"/>
      <c r="G23" s="59"/>
      <c r="H23" s="59"/>
      <c r="I23" s="60"/>
    </row>
    <row r="24" spans="1:9" x14ac:dyDescent="0.3">
      <c r="A24" s="84"/>
      <c r="B24" s="96"/>
      <c r="C24" s="3"/>
      <c r="D24" s="3"/>
      <c r="E24" s="59"/>
      <c r="F24" s="59"/>
      <c r="G24" s="59"/>
      <c r="H24" s="59"/>
      <c r="I24" s="60"/>
    </row>
    <row r="25" spans="1:9" x14ac:dyDescent="0.3">
      <c r="A25" s="30" t="s">
        <v>20</v>
      </c>
      <c r="B25" s="95" t="s">
        <v>40</v>
      </c>
      <c r="C25" s="28"/>
      <c r="D25" s="28"/>
      <c r="E25" s="58"/>
      <c r="F25" s="58">
        <f>SUM(F26:F27)</f>
        <v>21887</v>
      </c>
      <c r="G25" s="58"/>
      <c r="H25" s="58">
        <f>SUM(H26:H27)</f>
        <v>3065</v>
      </c>
      <c r="I25" s="64">
        <f>SUM(I26:I27)</f>
        <v>24952</v>
      </c>
    </row>
    <row r="26" spans="1:9" ht="79.8" x14ac:dyDescent="0.3">
      <c r="A26" s="31" t="s">
        <v>21</v>
      </c>
      <c r="B26" s="98" t="s">
        <v>42</v>
      </c>
      <c r="C26" s="29" t="s">
        <v>28</v>
      </c>
      <c r="D26" s="41">
        <v>1</v>
      </c>
      <c r="E26" s="43">
        <v>21887</v>
      </c>
      <c r="F26" s="43">
        <f t="shared" ref="F26:F48" si="4">E26*D26</f>
        <v>21887</v>
      </c>
      <c r="G26" s="43">
        <v>3065</v>
      </c>
      <c r="H26" s="43">
        <f t="shared" ref="H26" si="5">SUM(D26*G26)</f>
        <v>3065</v>
      </c>
      <c r="I26" s="44">
        <f t="shared" ref="I26" si="6">SUM(F26+H26)</f>
        <v>24952</v>
      </c>
    </row>
    <row r="27" spans="1:9" x14ac:dyDescent="0.3">
      <c r="A27" s="84"/>
      <c r="B27" s="96"/>
      <c r="C27" s="3"/>
      <c r="D27" s="51"/>
      <c r="E27" s="43"/>
      <c r="F27" s="43"/>
      <c r="G27" s="43"/>
      <c r="H27" s="43"/>
      <c r="I27" s="44"/>
    </row>
    <row r="28" spans="1:9" x14ac:dyDescent="0.3">
      <c r="A28" s="84"/>
      <c r="B28" s="96"/>
      <c r="C28" s="3"/>
      <c r="D28" s="51"/>
      <c r="E28" s="43"/>
      <c r="F28" s="43"/>
      <c r="G28" s="43"/>
      <c r="H28" s="43"/>
      <c r="I28" s="44"/>
    </row>
    <row r="29" spans="1:9" x14ac:dyDescent="0.3">
      <c r="A29" s="30" t="s">
        <v>22</v>
      </c>
      <c r="B29" s="95" t="s">
        <v>41</v>
      </c>
      <c r="C29" s="28"/>
      <c r="D29" s="52"/>
      <c r="E29" s="58"/>
      <c r="F29" s="58">
        <f t="shared" ref="F29:I29" si="7">SUM(F30:F33)</f>
        <v>48364</v>
      </c>
      <c r="G29" s="58"/>
      <c r="H29" s="58">
        <f t="shared" si="7"/>
        <v>90719</v>
      </c>
      <c r="I29" s="64">
        <f t="shared" si="7"/>
        <v>139083</v>
      </c>
    </row>
    <row r="30" spans="1:9" ht="35.4" x14ac:dyDescent="0.3">
      <c r="A30" s="31" t="s">
        <v>23</v>
      </c>
      <c r="B30" s="99" t="s">
        <v>43</v>
      </c>
      <c r="C30" s="29" t="s">
        <v>30</v>
      </c>
      <c r="D30" s="41">
        <v>2500</v>
      </c>
      <c r="E30" s="43">
        <v>11</v>
      </c>
      <c r="F30" s="43">
        <f t="shared" si="4"/>
        <v>27500</v>
      </c>
      <c r="G30" s="43">
        <v>31</v>
      </c>
      <c r="H30" s="43">
        <f>SUM(D30*G30)</f>
        <v>77500</v>
      </c>
      <c r="I30" s="44">
        <f>SUM(F30+H30)</f>
        <v>105000</v>
      </c>
    </row>
    <row r="31" spans="1:9" ht="35.4" x14ac:dyDescent="0.3">
      <c r="A31" s="31" t="s">
        <v>24</v>
      </c>
      <c r="B31" s="99" t="s">
        <v>44</v>
      </c>
      <c r="C31" s="29" t="s">
        <v>28</v>
      </c>
      <c r="D31" s="41">
        <v>25</v>
      </c>
      <c r="E31" s="43">
        <v>782</v>
      </c>
      <c r="F31" s="43">
        <f t="shared" si="4"/>
        <v>19550</v>
      </c>
      <c r="G31" s="43">
        <v>429</v>
      </c>
      <c r="H31" s="43">
        <f t="shared" ref="H31:H33" si="8">SUM(D31*G31)</f>
        <v>10725</v>
      </c>
      <c r="I31" s="44">
        <f t="shared" ref="I31:I33" si="9">SUM(F31+H31)</f>
        <v>30275</v>
      </c>
    </row>
    <row r="32" spans="1:9" ht="24" x14ac:dyDescent="0.3">
      <c r="A32" s="31" t="s">
        <v>82</v>
      </c>
      <c r="B32" s="99" t="s">
        <v>45</v>
      </c>
      <c r="C32" s="29" t="s">
        <v>46</v>
      </c>
      <c r="D32" s="41">
        <v>13</v>
      </c>
      <c r="E32" s="43">
        <v>65</v>
      </c>
      <c r="F32" s="43">
        <f t="shared" si="4"/>
        <v>845</v>
      </c>
      <c r="G32" s="43">
        <v>173</v>
      </c>
      <c r="H32" s="43">
        <f t="shared" si="8"/>
        <v>2249</v>
      </c>
      <c r="I32" s="44">
        <f t="shared" si="9"/>
        <v>3094</v>
      </c>
    </row>
    <row r="33" spans="1:9" x14ac:dyDescent="0.3">
      <c r="A33" s="31" t="s">
        <v>83</v>
      </c>
      <c r="B33" s="100" t="s">
        <v>47</v>
      </c>
      <c r="C33" s="29" t="s">
        <v>28</v>
      </c>
      <c r="D33" s="41">
        <v>1</v>
      </c>
      <c r="E33" s="43">
        <v>469</v>
      </c>
      <c r="F33" s="43">
        <f t="shared" si="4"/>
        <v>469</v>
      </c>
      <c r="G33" s="43">
        <v>245</v>
      </c>
      <c r="H33" s="43">
        <f t="shared" si="8"/>
        <v>245</v>
      </c>
      <c r="I33" s="44">
        <f t="shared" si="9"/>
        <v>714</v>
      </c>
    </row>
    <row r="34" spans="1:9" x14ac:dyDescent="0.3">
      <c r="A34" s="84"/>
      <c r="B34" s="96"/>
      <c r="C34" s="3"/>
      <c r="D34" s="51"/>
      <c r="E34" s="43"/>
      <c r="F34" s="43"/>
      <c r="G34" s="43"/>
      <c r="H34" s="43"/>
      <c r="I34" s="44"/>
    </row>
    <row r="35" spans="1:9" x14ac:dyDescent="0.3">
      <c r="A35" s="84"/>
      <c r="B35" s="96"/>
      <c r="C35" s="3"/>
      <c r="D35" s="51"/>
      <c r="E35" s="43"/>
      <c r="F35" s="43"/>
      <c r="G35" s="43"/>
      <c r="H35" s="43"/>
      <c r="I35" s="44"/>
    </row>
    <row r="36" spans="1:9" x14ac:dyDescent="0.3">
      <c r="A36" s="30" t="s">
        <v>25</v>
      </c>
      <c r="B36" s="95" t="s">
        <v>84</v>
      </c>
      <c r="C36" s="28"/>
      <c r="D36" s="52"/>
      <c r="E36" s="58"/>
      <c r="F36" s="58">
        <f t="shared" ref="F36:I36" si="10">SUM(F37:F40)</f>
        <v>5472</v>
      </c>
      <c r="G36" s="58"/>
      <c r="H36" s="58">
        <f t="shared" si="10"/>
        <v>7601</v>
      </c>
      <c r="I36" s="64">
        <f t="shared" si="10"/>
        <v>13073</v>
      </c>
    </row>
    <row r="37" spans="1:9" x14ac:dyDescent="0.3">
      <c r="A37" s="32" t="s">
        <v>26</v>
      </c>
      <c r="B37" s="100" t="s">
        <v>48</v>
      </c>
      <c r="C37" s="29" t="s">
        <v>28</v>
      </c>
      <c r="D37" s="41">
        <v>1</v>
      </c>
      <c r="E37" s="43">
        <v>4690</v>
      </c>
      <c r="F37" s="43">
        <f t="shared" si="4"/>
        <v>4690</v>
      </c>
      <c r="G37" s="43">
        <v>6130</v>
      </c>
      <c r="H37" s="43">
        <f t="shared" ref="H37:H38" si="11">SUM(D37*G37)</f>
        <v>6130</v>
      </c>
      <c r="I37" s="44">
        <f t="shared" ref="I37:I38" si="12">SUM(F37+H37)</f>
        <v>10820</v>
      </c>
    </row>
    <row r="38" spans="1:9" x14ac:dyDescent="0.3">
      <c r="A38" s="32" t="s">
        <v>27</v>
      </c>
      <c r="B38" s="98" t="s">
        <v>49</v>
      </c>
      <c r="C38" s="79" t="s">
        <v>57</v>
      </c>
      <c r="D38" s="41">
        <v>1</v>
      </c>
      <c r="E38" s="43">
        <v>782</v>
      </c>
      <c r="F38" s="43">
        <f t="shared" si="4"/>
        <v>782</v>
      </c>
      <c r="G38" s="43">
        <v>1471</v>
      </c>
      <c r="H38" s="43">
        <f t="shared" si="11"/>
        <v>1471</v>
      </c>
      <c r="I38" s="44">
        <f t="shared" si="12"/>
        <v>2253</v>
      </c>
    </row>
    <row r="39" spans="1:9" x14ac:dyDescent="0.3">
      <c r="A39" s="84"/>
      <c r="B39" s="96"/>
      <c r="C39" s="3"/>
      <c r="D39" s="51"/>
      <c r="E39" s="43"/>
      <c r="F39" s="43"/>
      <c r="G39" s="43"/>
      <c r="H39" s="43"/>
      <c r="I39" s="44"/>
    </row>
    <row r="40" spans="1:9" x14ac:dyDescent="0.3">
      <c r="A40" s="84"/>
      <c r="B40" s="96"/>
      <c r="C40" s="3"/>
      <c r="D40" s="51"/>
      <c r="E40" s="43"/>
      <c r="F40" s="43"/>
      <c r="G40" s="43"/>
      <c r="H40" s="43"/>
      <c r="I40" s="44"/>
    </row>
    <row r="41" spans="1:9" x14ac:dyDescent="0.3">
      <c r="A41" s="30" t="s">
        <v>64</v>
      </c>
      <c r="B41" s="95" t="s">
        <v>56</v>
      </c>
      <c r="C41" s="28"/>
      <c r="D41" s="52"/>
      <c r="E41" s="58"/>
      <c r="F41" s="58">
        <f>SUM(F42:F53)</f>
        <v>9903</v>
      </c>
      <c r="G41" s="58"/>
      <c r="H41" s="58">
        <f>SUM(H42:H53)</f>
        <v>180873</v>
      </c>
      <c r="I41" s="64">
        <f>SUM(I42:I53)</f>
        <v>190776</v>
      </c>
    </row>
    <row r="42" spans="1:9" x14ac:dyDescent="0.3">
      <c r="A42" s="36" t="s">
        <v>85</v>
      </c>
      <c r="B42" s="87" t="s">
        <v>58</v>
      </c>
      <c r="C42" s="79" t="s">
        <v>57</v>
      </c>
      <c r="D42" s="41">
        <v>1</v>
      </c>
      <c r="E42" s="43">
        <v>0</v>
      </c>
      <c r="F42" s="43">
        <f t="shared" si="4"/>
        <v>0</v>
      </c>
      <c r="G42" s="43">
        <v>1839</v>
      </c>
      <c r="H42" s="43">
        <f t="shared" ref="H42:H51" si="13">SUM(D42*G42)</f>
        <v>1839</v>
      </c>
      <c r="I42" s="44">
        <f t="shared" ref="I42:I51" si="14">SUM(F42+H42)</f>
        <v>1839</v>
      </c>
    </row>
    <row r="43" spans="1:9" ht="34.200000000000003" x14ac:dyDescent="0.3">
      <c r="A43" s="36" t="s">
        <v>86</v>
      </c>
      <c r="B43" s="23" t="s">
        <v>59</v>
      </c>
      <c r="C43" s="24" t="s">
        <v>60</v>
      </c>
      <c r="D43" s="41">
        <v>8</v>
      </c>
      <c r="E43" s="43">
        <v>0</v>
      </c>
      <c r="F43" s="43">
        <f t="shared" si="4"/>
        <v>0</v>
      </c>
      <c r="G43" s="43">
        <v>500</v>
      </c>
      <c r="H43" s="43">
        <f t="shared" si="13"/>
        <v>4000</v>
      </c>
      <c r="I43" s="44">
        <f t="shared" si="14"/>
        <v>4000</v>
      </c>
    </row>
    <row r="44" spans="1:9" x14ac:dyDescent="0.3">
      <c r="A44" s="36" t="s">
        <v>87</v>
      </c>
      <c r="B44" s="87" t="s">
        <v>61</v>
      </c>
      <c r="C44" s="79" t="s">
        <v>57</v>
      </c>
      <c r="D44" s="41">
        <v>1</v>
      </c>
      <c r="E44" s="43">
        <v>0</v>
      </c>
      <c r="F44" s="43">
        <f t="shared" si="4"/>
        <v>0</v>
      </c>
      <c r="G44" s="43">
        <v>8873</v>
      </c>
      <c r="H44" s="43">
        <f t="shared" si="13"/>
        <v>8873</v>
      </c>
      <c r="I44" s="44">
        <f t="shared" si="14"/>
        <v>8873</v>
      </c>
    </row>
    <row r="45" spans="1:9" x14ac:dyDescent="0.3">
      <c r="A45" s="36" t="s">
        <v>88</v>
      </c>
      <c r="B45" s="101" t="s">
        <v>50</v>
      </c>
      <c r="C45" s="79" t="s">
        <v>57</v>
      </c>
      <c r="D45" s="41">
        <v>1</v>
      </c>
      <c r="E45" s="43">
        <v>3648</v>
      </c>
      <c r="F45" s="43">
        <f t="shared" si="4"/>
        <v>3648</v>
      </c>
      <c r="G45" s="43">
        <v>3065</v>
      </c>
      <c r="H45" s="43">
        <f t="shared" si="13"/>
        <v>3065</v>
      </c>
      <c r="I45" s="44">
        <f t="shared" si="14"/>
        <v>6713</v>
      </c>
    </row>
    <row r="46" spans="1:9" x14ac:dyDescent="0.3">
      <c r="A46" s="36" t="s">
        <v>89</v>
      </c>
      <c r="B46" s="101" t="s">
        <v>51</v>
      </c>
      <c r="C46" s="79" t="s">
        <v>57</v>
      </c>
      <c r="D46" s="41">
        <v>4</v>
      </c>
      <c r="E46" s="43">
        <v>261</v>
      </c>
      <c r="F46" s="43">
        <f t="shared" si="4"/>
        <v>1044</v>
      </c>
      <c r="G46" s="43">
        <v>92</v>
      </c>
      <c r="H46" s="43">
        <f t="shared" si="13"/>
        <v>368</v>
      </c>
      <c r="I46" s="44">
        <f t="shared" si="14"/>
        <v>1412</v>
      </c>
    </row>
    <row r="47" spans="1:9" x14ac:dyDescent="0.3">
      <c r="A47" s="36" t="s">
        <v>90</v>
      </c>
      <c r="B47" s="101" t="s">
        <v>52</v>
      </c>
      <c r="C47" s="79" t="s">
        <v>57</v>
      </c>
      <c r="D47" s="41">
        <v>1</v>
      </c>
      <c r="E47" s="43">
        <v>0</v>
      </c>
      <c r="F47" s="43">
        <f t="shared" si="4"/>
        <v>0</v>
      </c>
      <c r="G47" s="43">
        <v>3065</v>
      </c>
      <c r="H47" s="43">
        <f t="shared" si="13"/>
        <v>3065</v>
      </c>
      <c r="I47" s="44">
        <f t="shared" si="14"/>
        <v>3065</v>
      </c>
    </row>
    <row r="48" spans="1:9" x14ac:dyDescent="0.3">
      <c r="A48" s="36" t="s">
        <v>91</v>
      </c>
      <c r="B48" s="101" t="s">
        <v>53</v>
      </c>
      <c r="C48" s="79" t="s">
        <v>57</v>
      </c>
      <c r="D48" s="41">
        <v>1</v>
      </c>
      <c r="E48" s="43">
        <v>0</v>
      </c>
      <c r="F48" s="43">
        <f t="shared" si="4"/>
        <v>0</v>
      </c>
      <c r="G48" s="43">
        <v>2452</v>
      </c>
      <c r="H48" s="43">
        <f t="shared" si="13"/>
        <v>2452</v>
      </c>
      <c r="I48" s="44">
        <f t="shared" si="14"/>
        <v>2452</v>
      </c>
    </row>
    <row r="49" spans="1:9" x14ac:dyDescent="0.3">
      <c r="A49" s="36" t="s">
        <v>92</v>
      </c>
      <c r="B49" s="102" t="s">
        <v>54</v>
      </c>
      <c r="C49" s="79" t="s">
        <v>57</v>
      </c>
      <c r="D49" s="41">
        <v>1</v>
      </c>
      <c r="E49" s="43">
        <v>0</v>
      </c>
      <c r="F49" s="43">
        <f>E49*D49</f>
        <v>0</v>
      </c>
      <c r="G49" s="43">
        <f>74207-365</f>
        <v>73842</v>
      </c>
      <c r="H49" s="43">
        <f t="shared" si="13"/>
        <v>73842</v>
      </c>
      <c r="I49" s="44">
        <f t="shared" si="14"/>
        <v>73842</v>
      </c>
    </row>
    <row r="50" spans="1:9" ht="39.75" customHeight="1" x14ac:dyDescent="0.3">
      <c r="A50" s="36" t="s">
        <v>93</v>
      </c>
      <c r="B50" s="97" t="s">
        <v>62</v>
      </c>
      <c r="C50" s="79" t="s">
        <v>57</v>
      </c>
      <c r="D50" s="41">
        <v>1</v>
      </c>
      <c r="E50" s="43">
        <v>5211</v>
      </c>
      <c r="F50" s="43">
        <f>E50*D50</f>
        <v>5211</v>
      </c>
      <c r="G50" s="43">
        <v>9809</v>
      </c>
      <c r="H50" s="43">
        <f t="shared" si="13"/>
        <v>9809</v>
      </c>
      <c r="I50" s="44">
        <f t="shared" si="14"/>
        <v>15020</v>
      </c>
    </row>
    <row r="51" spans="1:9" ht="28.5" customHeight="1" x14ac:dyDescent="0.3">
      <c r="A51" s="36" t="s">
        <v>94</v>
      </c>
      <c r="B51" s="103" t="s">
        <v>63</v>
      </c>
      <c r="C51" s="105" t="s">
        <v>60</v>
      </c>
      <c r="D51" s="41">
        <v>24</v>
      </c>
      <c r="E51" s="43">
        <v>0</v>
      </c>
      <c r="F51" s="43">
        <f>E51*D51</f>
        <v>0</v>
      </c>
      <c r="G51" s="43">
        <v>3065</v>
      </c>
      <c r="H51" s="43">
        <f t="shared" si="13"/>
        <v>73560</v>
      </c>
      <c r="I51" s="44">
        <f t="shared" si="14"/>
        <v>73560</v>
      </c>
    </row>
    <row r="52" spans="1:9" x14ac:dyDescent="0.3">
      <c r="A52" s="36"/>
      <c r="B52" s="103"/>
      <c r="C52" s="105"/>
      <c r="D52" s="80"/>
      <c r="E52" s="43"/>
      <c r="F52" s="80"/>
      <c r="G52" s="43"/>
      <c r="H52" s="80"/>
      <c r="I52" s="81"/>
    </row>
    <row r="53" spans="1:9" x14ac:dyDescent="0.3">
      <c r="A53" s="88"/>
      <c r="B53" s="104"/>
      <c r="C53" s="56"/>
      <c r="D53" s="56"/>
      <c r="E53" s="56"/>
      <c r="F53" s="56"/>
      <c r="G53" s="56"/>
      <c r="H53" s="56"/>
      <c r="I53" s="82"/>
    </row>
    <row r="54" spans="1:9" x14ac:dyDescent="0.3">
      <c r="A54" s="89" t="s">
        <v>95</v>
      </c>
      <c r="B54" s="21" t="s">
        <v>38</v>
      </c>
      <c r="C54" s="22" t="s">
        <v>37</v>
      </c>
      <c r="D54" s="45" t="s">
        <v>37</v>
      </c>
      <c r="E54" s="58"/>
      <c r="F54" s="58">
        <f t="shared" ref="F54:I54" si="15">SUM(F55:F63)</f>
        <v>0</v>
      </c>
      <c r="G54" s="58"/>
      <c r="H54" s="58">
        <f t="shared" si="15"/>
        <v>15940</v>
      </c>
      <c r="I54" s="64">
        <f t="shared" si="15"/>
        <v>15940</v>
      </c>
    </row>
    <row r="55" spans="1:9" x14ac:dyDescent="0.3">
      <c r="A55" s="90" t="s">
        <v>96</v>
      </c>
      <c r="B55" s="23" t="s">
        <v>55</v>
      </c>
      <c r="C55" s="24" t="s">
        <v>29</v>
      </c>
      <c r="D55" s="41">
        <v>1</v>
      </c>
      <c r="E55" s="43">
        <v>0</v>
      </c>
      <c r="F55" s="43">
        <f t="shared" ref="F55:F56" si="16">E55*D55</f>
        <v>0</v>
      </c>
      <c r="G55" s="43">
        <v>7357</v>
      </c>
      <c r="H55" s="43">
        <f t="shared" ref="H55:H56" si="17">SUM(D55*G55)</f>
        <v>7357</v>
      </c>
      <c r="I55" s="44">
        <f t="shared" ref="I55:I56" si="18">SUM(F55+H55)</f>
        <v>7357</v>
      </c>
    </row>
    <row r="56" spans="1:9" x14ac:dyDescent="0.3">
      <c r="A56" s="91" t="s">
        <v>97</v>
      </c>
      <c r="B56" s="33" t="s">
        <v>65</v>
      </c>
      <c r="C56" s="34" t="s">
        <v>29</v>
      </c>
      <c r="D56" s="42">
        <v>1</v>
      </c>
      <c r="E56" s="43">
        <v>0</v>
      </c>
      <c r="F56" s="46">
        <f t="shared" si="16"/>
        <v>0</v>
      </c>
      <c r="G56" s="43">
        <v>8583</v>
      </c>
      <c r="H56" s="46">
        <f t="shared" si="17"/>
        <v>8583</v>
      </c>
      <c r="I56" s="47">
        <f t="shared" si="18"/>
        <v>8583</v>
      </c>
    </row>
  </sheetData>
  <mergeCells count="3">
    <mergeCell ref="E5:I5"/>
    <mergeCell ref="E4:I4"/>
    <mergeCell ref="B1:B4"/>
  </mergeCells>
  <phoneticPr fontId="11" type="noConversion"/>
  <printOptions horizontalCentered="1"/>
  <pageMargins left="0.59055118110236227" right="0.39370078740157483" top="0.59055118110236227" bottom="0.59055118110236227" header="0" footer="0"/>
  <pageSetup paperSize="9" scale="87" fitToHeight="0" orientation="landscape" horizontalDpi="4294967294" r:id="rId1"/>
  <headerFooter>
    <oddHeader>&amp;CANEXO VIII</oddHeader>
    <oddFooter>&amp;C&amp;8&amp;P/&amp;N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ORÇAMENTÁRIA</vt:lpstr>
      <vt:lpstr>'PLANILHA ORÇAMENTÁRIA'!Area_de_impressao</vt:lpstr>
      <vt:lpstr>'PLANILHA ORÇAMENTÁRIA'!Titulos_de_impressao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Ivaldo Nunes de Arruda Junior</dc:creator>
  <cp:lastModifiedBy>Fernando.leria</cp:lastModifiedBy>
  <cp:lastPrinted>2023-08-20T23:43:48Z</cp:lastPrinted>
  <dcterms:created xsi:type="dcterms:W3CDTF">2022-04-25T14:57:28Z</dcterms:created>
  <dcterms:modified xsi:type="dcterms:W3CDTF">2023-08-20T23:45:00Z</dcterms:modified>
</cp:coreProperties>
</file>