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20" windowWidth="20736" windowHeight="11760" tabRatio="841"/>
  </bookViews>
  <sheets>
    <sheet name="Resumo postos" sheetId="11" r:id="rId1"/>
    <sheet name="Posto 12x36 diurno ISS 2%" sheetId="3" r:id="rId2"/>
    <sheet name="Posto 12x36 noturno ISS 2%" sheetId="10" r:id="rId3"/>
    <sheet name="Posto 12x36 diurno ISS 3%" sheetId="25" r:id="rId4"/>
    <sheet name="Posto 12x36 noturno ISS 3%" sheetId="26" r:id="rId5"/>
    <sheet name="Posto 12x36 diurno ISS 5%" sheetId="28" r:id="rId6"/>
    <sheet name="Posto 12x36 noturno ISS 5%" sheetId="29" r:id="rId7"/>
    <sheet name="Planilha de Apoio - P 12 x 36" sheetId="4" r:id="rId8"/>
    <sheet name="SCA - Seg Sab" sheetId="14" r:id="rId9"/>
    <sheet name="Planlha de Apoio SCA" sheetId="20" r:id="rId10"/>
    <sheet name="SCA Seg Sex" sheetId="30" r:id="rId11"/>
    <sheet name="Planlha de Apoio SCA Seg Sex" sheetId="31" r:id="rId12"/>
  </sheets>
  <definedNames>
    <definedName name="_xlnm.Print_Area" localSheetId="1">'Posto 12x36 diurno ISS 2%'!$A$1:$D$140</definedName>
    <definedName name="_xlnm.Print_Area" localSheetId="2">'Posto 12x36 noturno ISS 2%'!$A$1:$D$142</definedName>
    <definedName name="_xlnm.Print_Area" localSheetId="8">'SCA - Seg Sab'!$A$1:$D$142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25" l="1"/>
  <c r="C45" i="3"/>
  <c r="C45" i="28" s="1"/>
  <c r="C47" i="29" l="1"/>
  <c r="C45" i="25"/>
  <c r="F43" i="11"/>
  <c r="F37" i="11"/>
  <c r="F31" i="11"/>
  <c r="F25" i="11"/>
  <c r="F19" i="11"/>
  <c r="C85" i="28" l="1"/>
  <c r="C84" i="28"/>
  <c r="C83" i="28"/>
  <c r="C82" i="28"/>
  <c r="C81" i="28"/>
  <c r="C80" i="28"/>
  <c r="C70" i="28"/>
  <c r="C69" i="28"/>
  <c r="C68" i="28"/>
  <c r="C67" i="28"/>
  <c r="C66" i="28"/>
  <c r="C65" i="28"/>
  <c r="C35" i="28"/>
  <c r="C34" i="28"/>
  <c r="C33" i="28"/>
  <c r="C32" i="28"/>
  <c r="C31" i="28"/>
  <c r="C29" i="28"/>
  <c r="C28" i="28"/>
  <c r="C30" i="28"/>
  <c r="C119" i="30" l="1"/>
  <c r="C119" i="14"/>
  <c r="C119" i="29"/>
  <c r="C117" i="28"/>
  <c r="C119" i="26"/>
  <c r="C117" i="25"/>
  <c r="B30" i="31" l="1"/>
  <c r="B29" i="31"/>
  <c r="B31" i="31"/>
  <c r="B31" i="20"/>
  <c r="B30" i="20"/>
  <c r="B29" i="20"/>
  <c r="D33" i="20"/>
  <c r="D32" i="20"/>
  <c r="D33" i="31"/>
  <c r="D32" i="31"/>
  <c r="C33" i="31"/>
  <c r="C32" i="31"/>
  <c r="C33" i="20"/>
  <c r="C32" i="20"/>
  <c r="D33" i="4"/>
  <c r="D32" i="4"/>
  <c r="C33" i="4"/>
  <c r="C32" i="4"/>
  <c r="B51" i="14" l="1"/>
  <c r="C51" i="14"/>
  <c r="C46" i="30"/>
  <c r="C47" i="30"/>
  <c r="C48" i="30"/>
  <c r="C49" i="30"/>
  <c r="C50" i="30"/>
  <c r="B49" i="30"/>
  <c r="B48" i="30"/>
  <c r="B47" i="30"/>
  <c r="B46" i="30"/>
  <c r="B45" i="30"/>
  <c r="B44" i="30"/>
  <c r="B51" i="30"/>
  <c r="B50" i="30"/>
  <c r="C46" i="31"/>
  <c r="D46" i="31" s="1"/>
  <c r="C45" i="31"/>
  <c r="D45" i="31" s="1"/>
  <c r="D44" i="31"/>
  <c r="C44" i="31"/>
  <c r="C43" i="31"/>
  <c r="D43" i="31" s="1"/>
  <c r="C42" i="31"/>
  <c r="D42" i="31" s="1"/>
  <c r="C41" i="31"/>
  <c r="D41" i="31" s="1"/>
  <c r="D40" i="31"/>
  <c r="C40" i="31"/>
  <c r="C39" i="31"/>
  <c r="D39" i="31" s="1"/>
  <c r="D38" i="31"/>
  <c r="C38" i="31"/>
  <c r="C37" i="31"/>
  <c r="D37" i="31" s="1"/>
  <c r="C46" i="20"/>
  <c r="C45" i="20"/>
  <c r="C44" i="20"/>
  <c r="C43" i="20"/>
  <c r="C42" i="20"/>
  <c r="C41" i="20"/>
  <c r="D41" i="20" s="1"/>
  <c r="C40" i="20"/>
  <c r="D40" i="20" s="1"/>
  <c r="C39" i="20"/>
  <c r="D39" i="20" s="1"/>
  <c r="C38" i="20"/>
  <c r="C37" i="20"/>
  <c r="D37" i="20" s="1"/>
  <c r="D46" i="20"/>
  <c r="D45" i="20"/>
  <c r="D44" i="20"/>
  <c r="D43" i="20"/>
  <c r="D42" i="20"/>
  <c r="D38" i="20"/>
  <c r="C50" i="14"/>
  <c r="C48" i="14"/>
  <c r="C47" i="14"/>
  <c r="B50" i="14"/>
  <c r="B49" i="14"/>
  <c r="B48" i="14"/>
  <c r="B47" i="14"/>
  <c r="B46" i="14"/>
  <c r="B45" i="14"/>
  <c r="B44" i="14"/>
  <c r="B87" i="29"/>
  <c r="C48" i="29"/>
  <c r="C46" i="29"/>
  <c r="C45" i="29"/>
  <c r="C44" i="29"/>
  <c r="C51" i="29"/>
  <c r="C50" i="29"/>
  <c r="B50" i="29"/>
  <c r="B49" i="29"/>
  <c r="B48" i="29"/>
  <c r="B47" i="29"/>
  <c r="B46" i="29"/>
  <c r="B45" i="29"/>
  <c r="B44" i="29"/>
  <c r="B48" i="28"/>
  <c r="B47" i="28"/>
  <c r="B46" i="28"/>
  <c r="B45" i="28"/>
  <c r="B44" i="28"/>
  <c r="B43" i="28"/>
  <c r="B42" i="28"/>
  <c r="B85" i="28"/>
  <c r="C42" i="28"/>
  <c r="C43" i="28"/>
  <c r="C44" i="28"/>
  <c r="C49" i="28"/>
  <c r="C48" i="28"/>
  <c r="C46" i="28"/>
  <c r="C47" i="28"/>
  <c r="B87" i="26"/>
  <c r="C50" i="26"/>
  <c r="B50" i="26"/>
  <c r="C48" i="25"/>
  <c r="B48" i="25"/>
  <c r="B47" i="25"/>
  <c r="B46" i="25"/>
  <c r="B45" i="25"/>
  <c r="B44" i="25"/>
  <c r="B43" i="25"/>
  <c r="B42" i="25"/>
  <c r="B87" i="10"/>
  <c r="B49" i="10"/>
  <c r="B48" i="10"/>
  <c r="B47" i="10"/>
  <c r="B46" i="10"/>
  <c r="B45" i="10"/>
  <c r="B44" i="10"/>
  <c r="C50" i="10"/>
  <c r="B50" i="10"/>
  <c r="C48" i="3"/>
  <c r="B51" i="29"/>
  <c r="B49" i="28"/>
  <c r="B51" i="26"/>
  <c r="B49" i="25"/>
  <c r="B51" i="10"/>
  <c r="C85" i="25"/>
  <c r="C84" i="25"/>
  <c r="C83" i="25"/>
  <c r="C82" i="25"/>
  <c r="C81" i="25"/>
  <c r="C80" i="25"/>
  <c r="C70" i="25"/>
  <c r="C68" i="25"/>
  <c r="C67" i="25"/>
  <c r="C66" i="25"/>
  <c r="C65" i="25"/>
  <c r="C35" i="25"/>
  <c r="C34" i="25"/>
  <c r="C33" i="25"/>
  <c r="C32" i="25"/>
  <c r="C31" i="25"/>
  <c r="C30" i="25"/>
  <c r="C29" i="25"/>
  <c r="C28" i="25"/>
  <c r="C21" i="25"/>
  <c r="C20" i="25"/>
  <c r="C51" i="30" l="1"/>
  <c r="C51" i="26"/>
  <c r="C49" i="25"/>
  <c r="C49" i="29"/>
  <c r="C49" i="26"/>
  <c r="C47" i="25"/>
  <c r="C51" i="10"/>
  <c r="C49" i="10"/>
  <c r="E122" i="30"/>
  <c r="C122" i="30"/>
  <c r="E122" i="14"/>
  <c r="C122" i="14"/>
  <c r="E122" i="29"/>
  <c r="C122" i="29"/>
  <c r="E120" i="28"/>
  <c r="C120" i="28"/>
  <c r="E122" i="26"/>
  <c r="C122" i="26"/>
  <c r="E120" i="25"/>
  <c r="C120" i="25"/>
  <c r="E122" i="10"/>
  <c r="E120" i="3"/>
  <c r="C46" i="3" l="1"/>
  <c r="C48" i="26" l="1"/>
  <c r="C48" i="10"/>
  <c r="C46" i="25"/>
  <c r="C94" i="30"/>
  <c r="C94" i="14"/>
  <c r="C94" i="29"/>
  <c r="C92" i="28"/>
  <c r="C94" i="26"/>
  <c r="C92" i="25"/>
  <c r="C94" i="10"/>
  <c r="C92" i="3"/>
  <c r="C46" i="14" l="1"/>
  <c r="C46" i="26"/>
  <c r="C44" i="25"/>
  <c r="C46" i="10"/>
  <c r="C87" i="30" l="1"/>
  <c r="C86" i="30"/>
  <c r="C85" i="30"/>
  <c r="C84" i="30"/>
  <c r="C82" i="30"/>
  <c r="C87" i="14"/>
  <c r="C86" i="14"/>
  <c r="C85" i="14"/>
  <c r="C84" i="14"/>
  <c r="C82" i="14"/>
  <c r="C86" i="29"/>
  <c r="C85" i="29"/>
  <c r="C84" i="29"/>
  <c r="C82" i="29"/>
  <c r="C83" i="30"/>
  <c r="C83" i="14"/>
  <c r="B50" i="31" l="1"/>
  <c r="C50" i="31" s="1"/>
  <c r="C31" i="31"/>
  <c r="D31" i="31" s="1"/>
  <c r="C30" i="31"/>
  <c r="D30" i="31" s="1"/>
  <c r="C29" i="31"/>
  <c r="D29" i="31" s="1"/>
  <c r="B50" i="20"/>
  <c r="C50" i="20" s="1"/>
  <c r="C31" i="20"/>
  <c r="D31" i="20" s="1"/>
  <c r="C30" i="20"/>
  <c r="D30" i="20" s="1"/>
  <c r="C29" i="20"/>
  <c r="D29" i="20" s="1"/>
  <c r="D34" i="20" l="1"/>
  <c r="D34" i="31"/>
  <c r="C110" i="14" l="1"/>
  <c r="C109" i="14"/>
  <c r="C110" i="30"/>
  <c r="C109" i="30"/>
  <c r="D45" i="4"/>
  <c r="D44" i="4"/>
  <c r="D38" i="4"/>
  <c r="D37" i="4"/>
  <c r="B25" i="31" l="1"/>
  <c r="B19" i="31"/>
  <c r="B6" i="31"/>
  <c r="B25" i="20"/>
  <c r="B19" i="20"/>
  <c r="B10" i="20"/>
  <c r="B6" i="20"/>
  <c r="D25" i="31" l="1"/>
  <c r="D20" i="31"/>
  <c r="D19" i="31"/>
  <c r="A17" i="31"/>
  <c r="E10" i="31"/>
  <c r="C14" i="31" s="1"/>
  <c r="E6" i="31"/>
  <c r="B14" i="31" s="1"/>
  <c r="C120" i="30"/>
  <c r="C127" i="30" s="1"/>
  <c r="C113" i="30"/>
  <c r="C137" i="30" s="1"/>
  <c r="C88" i="30"/>
  <c r="C68" i="30"/>
  <c r="C32" i="30"/>
  <c r="C38" i="30" s="1"/>
  <c r="E38" i="30" s="1"/>
  <c r="C24" i="30"/>
  <c r="D13" i="30"/>
  <c r="D11" i="30"/>
  <c r="C11" i="30"/>
  <c r="F93" i="30" s="1"/>
  <c r="F94" i="30" s="1"/>
  <c r="F95" i="30" s="1"/>
  <c r="F96" i="30" s="1"/>
  <c r="D13" i="14"/>
  <c r="D21" i="31" l="1"/>
  <c r="C45" i="30" s="1"/>
  <c r="D14" i="31"/>
  <c r="C44" i="30" s="1"/>
  <c r="D10" i="30"/>
  <c r="E10" i="30" s="1"/>
  <c r="C95" i="30"/>
  <c r="C102" i="30" s="1"/>
  <c r="E13" i="30"/>
  <c r="C12" i="30" s="1"/>
  <c r="C13" i="30" s="1"/>
  <c r="E11" i="30"/>
  <c r="E12" i="30" s="1"/>
  <c r="C14" i="30"/>
  <c r="C71" i="30"/>
  <c r="C52" i="30" l="1"/>
  <c r="C60" i="30" s="1"/>
  <c r="D86" i="30"/>
  <c r="D72" i="30"/>
  <c r="C133" i="30"/>
  <c r="D83" i="30"/>
  <c r="D69" i="30"/>
  <c r="D88" i="30"/>
  <c r="C101" i="30" s="1"/>
  <c r="C103" i="30" s="1"/>
  <c r="C136" i="30" s="1"/>
  <c r="D68" i="30"/>
  <c r="D22" i="30"/>
  <c r="D85" i="30"/>
  <c r="D84" i="30"/>
  <c r="D70" i="30"/>
  <c r="D82" i="30"/>
  <c r="D24" i="30"/>
  <c r="D23" i="30"/>
  <c r="D87" i="30"/>
  <c r="D67" i="30"/>
  <c r="C73" i="30"/>
  <c r="C89" i="30" s="1"/>
  <c r="D71" i="30"/>
  <c r="D73" i="30" l="1"/>
  <c r="C135" i="30" s="1"/>
  <c r="D32" i="30"/>
  <c r="D31" i="30"/>
  <c r="C58" i="30"/>
  <c r="D30" i="30"/>
  <c r="D36" i="30"/>
  <c r="D33" i="30"/>
  <c r="D38" i="30"/>
  <c r="C59" i="30" s="1"/>
  <c r="D37" i="30"/>
  <c r="D35" i="30"/>
  <c r="D34" i="30"/>
  <c r="C61" i="30" l="1"/>
  <c r="C134" i="30" l="1"/>
  <c r="C138" i="30" s="1"/>
  <c r="D121" i="30"/>
  <c r="D119" i="30" l="1"/>
  <c r="D120" i="30" l="1"/>
  <c r="F127" i="30" s="1"/>
  <c r="E128" i="30" s="1"/>
  <c r="D123" i="30" l="1"/>
  <c r="D124" i="30"/>
  <c r="D126" i="30"/>
  <c r="D122" i="30"/>
  <c r="D125" i="30"/>
  <c r="D127" i="30" l="1"/>
  <c r="C139" i="30" s="1"/>
  <c r="C140" i="30" s="1"/>
  <c r="C142" i="30" s="1"/>
  <c r="F16" i="11" s="1"/>
  <c r="G16" i="11" s="1"/>
  <c r="C120" i="29"/>
  <c r="C127" i="29" s="1"/>
  <c r="C87" i="29"/>
  <c r="C83" i="29"/>
  <c r="C72" i="29"/>
  <c r="C70" i="29"/>
  <c r="C69" i="29"/>
  <c r="C68" i="29"/>
  <c r="C67" i="29"/>
  <c r="C37" i="29"/>
  <c r="C36" i="29"/>
  <c r="C35" i="29"/>
  <c r="C34" i="29"/>
  <c r="C33" i="29"/>
  <c r="C32" i="29"/>
  <c r="C31" i="29"/>
  <c r="C30" i="29"/>
  <c r="C23" i="29"/>
  <c r="C22" i="29"/>
  <c r="C24" i="29" s="1"/>
  <c r="D12" i="29"/>
  <c r="C11" i="29"/>
  <c r="E93" i="29" s="1"/>
  <c r="E96" i="29" s="1"/>
  <c r="E97" i="29" s="1"/>
  <c r="E98" i="29" s="1"/>
  <c r="C95" i="29" s="1"/>
  <c r="C102" i="29" s="1"/>
  <c r="C118" i="28"/>
  <c r="C125" i="28" s="1"/>
  <c r="C86" i="28"/>
  <c r="C36" i="28"/>
  <c r="C22" i="28"/>
  <c r="C11" i="28"/>
  <c r="C12" i="28" s="1"/>
  <c r="C87" i="26"/>
  <c r="C86" i="26"/>
  <c r="C85" i="26"/>
  <c r="C84" i="26"/>
  <c r="C83" i="26"/>
  <c r="C82" i="26"/>
  <c r="C72" i="26"/>
  <c r="C70" i="26"/>
  <c r="C69" i="26"/>
  <c r="C68" i="26"/>
  <c r="C67" i="26"/>
  <c r="C37" i="26"/>
  <c r="C36" i="26"/>
  <c r="C35" i="26"/>
  <c r="C34" i="26"/>
  <c r="C33" i="26"/>
  <c r="C32" i="26"/>
  <c r="C31" i="26"/>
  <c r="C30" i="26"/>
  <c r="C23" i="26"/>
  <c r="C22" i="26"/>
  <c r="C24" i="26" s="1"/>
  <c r="D12" i="26"/>
  <c r="C11" i="26"/>
  <c r="E93" i="26" s="1"/>
  <c r="E96" i="26" s="1"/>
  <c r="E97" i="26" s="1"/>
  <c r="E98" i="26" s="1"/>
  <c r="C95" i="26" s="1"/>
  <c r="C102" i="26" s="1"/>
  <c r="C118" i="25"/>
  <c r="C125" i="25" s="1"/>
  <c r="C86" i="25"/>
  <c r="C36" i="25"/>
  <c r="C22" i="25"/>
  <c r="C11" i="25"/>
  <c r="E36" i="28" l="1"/>
  <c r="E36" i="25"/>
  <c r="C38" i="26"/>
  <c r="C38" i="29"/>
  <c r="C88" i="29"/>
  <c r="C88" i="26"/>
  <c r="D10" i="29"/>
  <c r="E10" i="29" s="1"/>
  <c r="E11" i="29" s="1"/>
  <c r="E12" i="29"/>
  <c r="C13" i="29" s="1"/>
  <c r="C12" i="29"/>
  <c r="C14" i="29" s="1"/>
  <c r="D20" i="28"/>
  <c r="D85" i="28"/>
  <c r="D65" i="28"/>
  <c r="D84" i="28"/>
  <c r="D70" i="28"/>
  <c r="D83" i="28"/>
  <c r="D82" i="28"/>
  <c r="C131" i="28"/>
  <c r="D81" i="28"/>
  <c r="D68" i="28"/>
  <c r="D22" i="28"/>
  <c r="D80" i="28"/>
  <c r="D67" i="28"/>
  <c r="D86" i="28"/>
  <c r="C99" i="28" s="1"/>
  <c r="D66" i="28"/>
  <c r="D21" i="28"/>
  <c r="C71" i="28"/>
  <c r="C87" i="28" s="1"/>
  <c r="D69" i="28"/>
  <c r="F91" i="28"/>
  <c r="F92" i="28" s="1"/>
  <c r="F93" i="28" s="1"/>
  <c r="F94" i="28" s="1"/>
  <c r="C93" i="28" s="1"/>
  <c r="C100" i="28" s="1"/>
  <c r="D10" i="26"/>
  <c r="E10" i="26" s="1"/>
  <c r="E11" i="26" s="1"/>
  <c r="E12" i="26" s="1"/>
  <c r="C13" i="26" s="1"/>
  <c r="C120" i="26"/>
  <c r="C127" i="26" s="1"/>
  <c r="D20" i="25"/>
  <c r="D85" i="25"/>
  <c r="D65" i="25"/>
  <c r="D84" i="25"/>
  <c r="D70" i="25"/>
  <c r="D83" i="25"/>
  <c r="D82" i="25"/>
  <c r="C131" i="25"/>
  <c r="D81" i="25"/>
  <c r="D68" i="25"/>
  <c r="D22" i="25"/>
  <c r="D80" i="25"/>
  <c r="D67" i="25"/>
  <c r="D86" i="25"/>
  <c r="C99" i="25" s="1"/>
  <c r="D66" i="25"/>
  <c r="D21" i="25"/>
  <c r="F91" i="25"/>
  <c r="F92" i="25" s="1"/>
  <c r="F93" i="25" s="1"/>
  <c r="F94" i="25" s="1"/>
  <c r="C93" i="25" s="1"/>
  <c r="C100" i="25" s="1"/>
  <c r="D87" i="29" l="1"/>
  <c r="D83" i="29"/>
  <c r="D67" i="29"/>
  <c r="D22" i="29"/>
  <c r="D86" i="29"/>
  <c r="D82" i="29"/>
  <c r="D70" i="29"/>
  <c r="C133" i="29"/>
  <c r="D85" i="29"/>
  <c r="D69" i="29"/>
  <c r="D24" i="29"/>
  <c r="D88" i="29"/>
  <c r="C101" i="29" s="1"/>
  <c r="C103" i="29" s="1"/>
  <c r="C136" i="29" s="1"/>
  <c r="D84" i="29"/>
  <c r="D72" i="29"/>
  <c r="D68" i="29"/>
  <c r="D23" i="29"/>
  <c r="C101" i="28"/>
  <c r="C134" i="28" s="1"/>
  <c r="D32" i="28"/>
  <c r="D31" i="28"/>
  <c r="D30" i="28"/>
  <c r="D36" i="28"/>
  <c r="C57" i="28" s="1"/>
  <c r="D29" i="28"/>
  <c r="D28" i="28"/>
  <c r="C56" i="28"/>
  <c r="D35" i="28"/>
  <c r="D34" i="28"/>
  <c r="D33" i="28"/>
  <c r="D71" i="28"/>
  <c r="C133" i="28" s="1"/>
  <c r="C12" i="26"/>
  <c r="C14" i="26" s="1"/>
  <c r="C101" i="25"/>
  <c r="C134" i="25" s="1"/>
  <c r="D32" i="25"/>
  <c r="D31" i="25"/>
  <c r="D30" i="25"/>
  <c r="D36" i="25"/>
  <c r="C57" i="25" s="1"/>
  <c r="D28" i="25"/>
  <c r="C56" i="25"/>
  <c r="D35" i="25"/>
  <c r="D34" i="25"/>
  <c r="D33" i="25"/>
  <c r="D29" i="25"/>
  <c r="D25" i="20"/>
  <c r="D20" i="20"/>
  <c r="D19" i="20"/>
  <c r="A17" i="20"/>
  <c r="E10" i="20"/>
  <c r="C14" i="20" s="1"/>
  <c r="E6" i="20"/>
  <c r="B14" i="20" s="1"/>
  <c r="D46" i="4"/>
  <c r="D43" i="4"/>
  <c r="D42" i="4"/>
  <c r="D41" i="4"/>
  <c r="D40" i="4"/>
  <c r="D39" i="4"/>
  <c r="C31" i="4"/>
  <c r="D31" i="4" s="1"/>
  <c r="D34" i="4" s="1"/>
  <c r="C30" i="4"/>
  <c r="D30" i="4" s="1"/>
  <c r="C29" i="4"/>
  <c r="D29" i="4" s="1"/>
  <c r="D25" i="4"/>
  <c r="D20" i="4"/>
  <c r="D19" i="4"/>
  <c r="E10" i="4"/>
  <c r="C14" i="4" s="1"/>
  <c r="E6" i="4"/>
  <c r="B14" i="4" s="1"/>
  <c r="D21" i="20" l="1"/>
  <c r="C45" i="14" s="1"/>
  <c r="B50" i="4"/>
  <c r="C50" i="4" s="1"/>
  <c r="D14" i="20"/>
  <c r="C44" i="14" s="1"/>
  <c r="D35" i="29"/>
  <c r="D31" i="29"/>
  <c r="D38" i="29"/>
  <c r="C59" i="29" s="1"/>
  <c r="D34" i="29"/>
  <c r="D30" i="29"/>
  <c r="D37" i="29"/>
  <c r="D33" i="29"/>
  <c r="C58" i="29"/>
  <c r="D36" i="29"/>
  <c r="D32" i="29"/>
  <c r="C133" i="26"/>
  <c r="D85" i="26"/>
  <c r="D69" i="26"/>
  <c r="D24" i="26"/>
  <c r="D88" i="26"/>
  <c r="C101" i="26" s="1"/>
  <c r="C103" i="26" s="1"/>
  <c r="C136" i="26" s="1"/>
  <c r="D84" i="26"/>
  <c r="D72" i="26"/>
  <c r="D68" i="26"/>
  <c r="D23" i="26"/>
  <c r="D22" i="26"/>
  <c r="D87" i="26"/>
  <c r="D83" i="26"/>
  <c r="D67" i="26"/>
  <c r="D86" i="26"/>
  <c r="D82" i="26"/>
  <c r="D70" i="26"/>
  <c r="D14" i="4"/>
  <c r="D21" i="4"/>
  <c r="C107" i="28" l="1"/>
  <c r="C108" i="3"/>
  <c r="C108" i="25"/>
  <c r="C110" i="29"/>
  <c r="C108" i="28"/>
  <c r="C110" i="26"/>
  <c r="C110" i="10"/>
  <c r="C52" i="14"/>
  <c r="C107" i="25"/>
  <c r="C109" i="29"/>
  <c r="C47" i="26"/>
  <c r="C42" i="3"/>
  <c r="C42" i="25"/>
  <c r="C43" i="3"/>
  <c r="C43" i="25"/>
  <c r="D37" i="26"/>
  <c r="D33" i="26"/>
  <c r="D35" i="26"/>
  <c r="C58" i="26"/>
  <c r="D36" i="26"/>
  <c r="D32" i="26"/>
  <c r="D31" i="26"/>
  <c r="D38" i="26"/>
  <c r="C59" i="26" s="1"/>
  <c r="D34" i="26"/>
  <c r="D30" i="26"/>
  <c r="C32" i="14"/>
  <c r="C119" i="10"/>
  <c r="D11" i="14"/>
  <c r="D12" i="10"/>
  <c r="C109" i="26" l="1"/>
  <c r="C113" i="26" s="1"/>
  <c r="C137" i="26" s="1"/>
  <c r="C109" i="10"/>
  <c r="C111" i="28"/>
  <c r="C135" i="28" s="1"/>
  <c r="C107" i="3"/>
  <c r="C50" i="25"/>
  <c r="C58" i="25" s="1"/>
  <c r="C59" i="25" s="1"/>
  <c r="C132" i="25" s="1"/>
  <c r="C50" i="28"/>
  <c r="C58" i="28" s="1"/>
  <c r="C59" i="28" s="1"/>
  <c r="C113" i="29"/>
  <c r="C137" i="29" s="1"/>
  <c r="C111" i="25"/>
  <c r="C135" i="25" s="1"/>
  <c r="C44" i="26"/>
  <c r="C45" i="26"/>
  <c r="C50" i="3"/>
  <c r="C47" i="10"/>
  <c r="D119" i="28" l="1"/>
  <c r="C132" i="28"/>
  <c r="C136" i="28" s="1"/>
  <c r="C52" i="26"/>
  <c r="C60" i="26" s="1"/>
  <c r="C61" i="26" s="1"/>
  <c r="C134" i="26" s="1"/>
  <c r="C52" i="29"/>
  <c r="C60" i="29" s="1"/>
  <c r="C61" i="29" s="1"/>
  <c r="C134" i="29" s="1"/>
  <c r="C45" i="10"/>
  <c r="C44" i="10"/>
  <c r="D117" i="28" l="1"/>
  <c r="D118" i="28" s="1"/>
  <c r="F125" i="28" s="1"/>
  <c r="E126" i="28" s="1"/>
  <c r="C52" i="10"/>
  <c r="D124" i="28" l="1"/>
  <c r="D120" i="28"/>
  <c r="D123" i="28"/>
  <c r="D121" i="28"/>
  <c r="D122" i="28"/>
  <c r="D125" i="28" l="1"/>
  <c r="C137" i="28" s="1"/>
  <c r="C138" i="28" s="1"/>
  <c r="C140" i="28" s="1"/>
  <c r="C120" i="14"/>
  <c r="C127" i="14" s="1"/>
  <c r="C88" i="14"/>
  <c r="C68" i="14"/>
  <c r="C38" i="14"/>
  <c r="C24" i="14"/>
  <c r="C11" i="14"/>
  <c r="C66" i="3"/>
  <c r="C80" i="3"/>
  <c r="F93" i="14" l="1"/>
  <c r="F94" i="14" s="1"/>
  <c r="F95" i="14" s="1"/>
  <c r="D10" i="14"/>
  <c r="E10" i="14" s="1"/>
  <c r="E38" i="14"/>
  <c r="C71" i="14"/>
  <c r="C67" i="10"/>
  <c r="C69" i="10"/>
  <c r="C70" i="10"/>
  <c r="C72" i="10"/>
  <c r="F96" i="14" l="1"/>
  <c r="C95" i="14" s="1"/>
  <c r="C102" i="14" s="1"/>
  <c r="E11" i="14"/>
  <c r="E13" i="14"/>
  <c r="C12" i="14" s="1"/>
  <c r="C13" i="14" s="1"/>
  <c r="C60" i="14"/>
  <c r="C73" i="14"/>
  <c r="C89" i="14" s="1"/>
  <c r="C87" i="10"/>
  <c r="C86" i="10"/>
  <c r="C85" i="10"/>
  <c r="C84" i="10"/>
  <c r="C83" i="10"/>
  <c r="C82" i="10"/>
  <c r="C37" i="10"/>
  <c r="C36" i="10"/>
  <c r="C35" i="10"/>
  <c r="C34" i="10"/>
  <c r="C33" i="10"/>
  <c r="C32" i="10"/>
  <c r="C31" i="10"/>
  <c r="C30" i="10"/>
  <c r="C23" i="10"/>
  <c r="C86" i="3"/>
  <c r="C118" i="3"/>
  <c r="C113" i="14" l="1"/>
  <c r="C137" i="14" s="1"/>
  <c r="E12" i="14"/>
  <c r="C120" i="10"/>
  <c r="C88" i="10"/>
  <c r="C122" i="10"/>
  <c r="C38" i="10"/>
  <c r="C11" i="10"/>
  <c r="C14" i="14" l="1"/>
  <c r="E93" i="10"/>
  <c r="E96" i="10" s="1"/>
  <c r="E97" i="10" s="1"/>
  <c r="E98" i="10" s="1"/>
  <c r="D10" i="10"/>
  <c r="E10" i="10" s="1"/>
  <c r="E11" i="10" s="1"/>
  <c r="C127" i="10"/>
  <c r="D23" i="14" l="1"/>
  <c r="D69" i="14"/>
  <c r="D83" i="14"/>
  <c r="D84" i="14"/>
  <c r="D88" i="14"/>
  <c r="C101" i="14" s="1"/>
  <c r="C103" i="14" s="1"/>
  <c r="C136" i="14" s="1"/>
  <c r="D86" i="14"/>
  <c r="D22" i="14"/>
  <c r="D71" i="14"/>
  <c r="D68" i="14"/>
  <c r="D72" i="14"/>
  <c r="D87" i="14"/>
  <c r="D24" i="14"/>
  <c r="D85" i="14"/>
  <c r="D82" i="14"/>
  <c r="C133" i="14"/>
  <c r="D67" i="14"/>
  <c r="D70" i="14"/>
  <c r="C95" i="10"/>
  <c r="E12" i="10"/>
  <c r="C13" i="10" s="1"/>
  <c r="C12" i="10"/>
  <c r="C14" i="10"/>
  <c r="D69" i="10" s="1"/>
  <c r="C11" i="3"/>
  <c r="F91" i="3" s="1"/>
  <c r="F92" i="3" s="1"/>
  <c r="F93" i="3" s="1"/>
  <c r="F94" i="3" s="1"/>
  <c r="C93" i="3" l="1"/>
  <c r="D35" i="14"/>
  <c r="D32" i="14"/>
  <c r="D33" i="14"/>
  <c r="D38" i="14"/>
  <c r="C59" i="14" s="1"/>
  <c r="D36" i="14"/>
  <c r="D37" i="14"/>
  <c r="D30" i="14"/>
  <c r="C58" i="14"/>
  <c r="D31" i="14"/>
  <c r="D34" i="14"/>
  <c r="D73" i="14"/>
  <c r="C135" i="14" s="1"/>
  <c r="D82" i="10"/>
  <c r="D87" i="10"/>
  <c r="D67" i="10"/>
  <c r="D23" i="10"/>
  <c r="D88" i="10"/>
  <c r="C101" i="10" s="1"/>
  <c r="D84" i="10"/>
  <c r="D72" i="10"/>
  <c r="D85" i="10"/>
  <c r="D83" i="10"/>
  <c r="D70" i="10"/>
  <c r="D86" i="10"/>
  <c r="C133" i="10"/>
  <c r="C61" i="14" l="1"/>
  <c r="C134" i="14" s="1"/>
  <c r="C138" i="14" s="1"/>
  <c r="D121" i="14" l="1"/>
  <c r="D119" i="14"/>
  <c r="D120" i="14" l="1"/>
  <c r="C111" i="3"/>
  <c r="C135" i="3" s="1"/>
  <c r="F127" i="14" l="1"/>
  <c r="E128" i="14" s="1"/>
  <c r="C113" i="10"/>
  <c r="C137" i="10" s="1"/>
  <c r="C120" i="3"/>
  <c r="C125" i="3" s="1"/>
  <c r="C100" i="3"/>
  <c r="C68" i="10"/>
  <c r="C36" i="3"/>
  <c r="C69" i="3" s="1"/>
  <c r="C69" i="25" l="1"/>
  <c r="C71" i="29"/>
  <c r="C71" i="26"/>
  <c r="D126" i="14"/>
  <c r="D124" i="14"/>
  <c r="D125" i="14"/>
  <c r="D122" i="14"/>
  <c r="D123" i="14"/>
  <c r="C71" i="3"/>
  <c r="C71" i="10"/>
  <c r="D71" i="10" s="1"/>
  <c r="D68" i="10"/>
  <c r="C71" i="25" l="1"/>
  <c r="C87" i="25" s="1"/>
  <c r="D69" i="25"/>
  <c r="D71" i="25" s="1"/>
  <c r="C73" i="26"/>
  <c r="D71" i="26"/>
  <c r="D73" i="26" s="1"/>
  <c r="C73" i="29"/>
  <c r="D71" i="29"/>
  <c r="D73" i="29" s="1"/>
  <c r="D127" i="14"/>
  <c r="C139" i="14" s="1"/>
  <c r="C140" i="14" s="1"/>
  <c r="C142" i="14" s="1"/>
  <c r="F15" i="11" s="1"/>
  <c r="G15" i="11" s="1"/>
  <c r="D73" i="10"/>
  <c r="C135" i="10" s="1"/>
  <c r="C73" i="10"/>
  <c r="C12" i="3"/>
  <c r="D80" i="3" s="1"/>
  <c r="C135" i="29" l="1"/>
  <c r="C138" i="29" s="1"/>
  <c r="D121" i="29"/>
  <c r="C135" i="26"/>
  <c r="C138" i="26" s="1"/>
  <c r="D121" i="26"/>
  <c r="C133" i="25"/>
  <c r="C136" i="25" s="1"/>
  <c r="D117" i="25" s="1"/>
  <c r="D119" i="25"/>
  <c r="D67" i="3"/>
  <c r="D70" i="3"/>
  <c r="D69" i="3"/>
  <c r="C22" i="3"/>
  <c r="D22" i="3" s="1"/>
  <c r="D34" i="3" s="1"/>
  <c r="C22" i="10"/>
  <c r="C58" i="3"/>
  <c r="C60" i="10"/>
  <c r="D81" i="3"/>
  <c r="D66" i="3"/>
  <c r="D82" i="3"/>
  <c r="D68" i="3"/>
  <c r="D83" i="3"/>
  <c r="D84" i="3"/>
  <c r="D65" i="3"/>
  <c r="D86" i="3"/>
  <c r="C131" i="3"/>
  <c r="D85" i="3"/>
  <c r="D21" i="3"/>
  <c r="D20" i="3"/>
  <c r="D118" i="25" l="1"/>
  <c r="F125" i="25" s="1"/>
  <c r="E126" i="25" s="1"/>
  <c r="D119" i="26"/>
  <c r="D120" i="26" s="1"/>
  <c r="F127" i="26" s="1"/>
  <c r="E128" i="26" s="1"/>
  <c r="D119" i="29"/>
  <c r="D120" i="29" s="1"/>
  <c r="F127" i="29" s="1"/>
  <c r="E128" i="29" s="1"/>
  <c r="D71" i="3"/>
  <c r="C133" i="3" s="1"/>
  <c r="E36" i="3"/>
  <c r="C87" i="3" s="1"/>
  <c r="C24" i="10"/>
  <c r="D24" i="10" s="1"/>
  <c r="D22" i="10"/>
  <c r="D33" i="3"/>
  <c r="D32" i="3"/>
  <c r="C56" i="3"/>
  <c r="D31" i="3"/>
  <c r="D30" i="3"/>
  <c r="D36" i="3"/>
  <c r="C57" i="3" s="1"/>
  <c r="D28" i="3"/>
  <c r="D35" i="3"/>
  <c r="D29" i="3"/>
  <c r="D122" i="25" l="1"/>
  <c r="D124" i="25"/>
  <c r="D123" i="25"/>
  <c r="D121" i="25"/>
  <c r="D120" i="25"/>
  <c r="D125" i="25" s="1"/>
  <c r="C137" i="25" s="1"/>
  <c r="C138" i="25" s="1"/>
  <c r="C140" i="25" s="1"/>
  <c r="D124" i="29"/>
  <c r="D126" i="29"/>
  <c r="D125" i="29"/>
  <c r="D123" i="29"/>
  <c r="D122" i="29"/>
  <c r="D125" i="26"/>
  <c r="D124" i="26"/>
  <c r="D126" i="26"/>
  <c r="D122" i="26"/>
  <c r="D123" i="26"/>
  <c r="D127" i="26"/>
  <c r="C139" i="26" s="1"/>
  <c r="C140" i="26" s="1"/>
  <c r="C142" i="26" s="1"/>
  <c r="D32" i="10"/>
  <c r="D34" i="10"/>
  <c r="C58" i="10"/>
  <c r="D33" i="10"/>
  <c r="D36" i="10"/>
  <c r="D35" i="10"/>
  <c r="D37" i="10"/>
  <c r="D31" i="10"/>
  <c r="D30" i="10"/>
  <c r="D38" i="10"/>
  <c r="C59" i="10" s="1"/>
  <c r="C59" i="3"/>
  <c r="C132" i="3" s="1"/>
  <c r="C99" i="3"/>
  <c r="C101" i="3" s="1"/>
  <c r="C134" i="3" s="1"/>
  <c r="F41" i="11" l="1"/>
  <c r="G41" i="11" s="1"/>
  <c r="G42" i="11" s="1"/>
  <c r="G43" i="11" s="1"/>
  <c r="G44" i="11" s="1"/>
  <c r="D127" i="29"/>
  <c r="C139" i="29" s="1"/>
  <c r="C140" i="29" s="1"/>
  <c r="C142" i="29" s="1"/>
  <c r="F9" i="11" s="1"/>
  <c r="C136" i="3"/>
  <c r="C61" i="10"/>
  <c r="C134" i="10" s="1"/>
  <c r="D117" i="3" l="1"/>
  <c r="D118" i="3" s="1"/>
  <c r="F125" i="3" s="1"/>
  <c r="E126" i="3" s="1"/>
  <c r="D123" i="3" l="1"/>
  <c r="D124" i="3"/>
  <c r="D122" i="3"/>
  <c r="D120" i="3"/>
  <c r="D121" i="3"/>
  <c r="C102" i="10"/>
  <c r="C103" i="10" s="1"/>
  <c r="D125" i="3" l="1"/>
  <c r="C137" i="3" s="1"/>
  <c r="C138" i="3" s="1"/>
  <c r="C140" i="3" s="1"/>
  <c r="C136" i="10"/>
  <c r="C138" i="10" s="1"/>
  <c r="D119" i="10" l="1"/>
  <c r="D120" i="10" l="1"/>
  <c r="F127" i="10" s="1"/>
  <c r="E128" i="10" s="1"/>
  <c r="D126" i="10" l="1"/>
  <c r="D124" i="10"/>
  <c r="D123" i="10"/>
  <c r="D122" i="10"/>
  <c r="D125" i="10"/>
  <c r="D127" i="10" l="1"/>
  <c r="C139" i="10" s="1"/>
  <c r="C140" i="10" s="1"/>
  <c r="C142" i="10" s="1"/>
  <c r="G9" i="11"/>
  <c r="G10" i="11" s="1"/>
  <c r="F17" i="11" l="1"/>
  <c r="G17" i="11" s="1"/>
  <c r="G18" i="11" s="1"/>
  <c r="G19" i="11" s="1"/>
  <c r="G20" i="11" s="1"/>
  <c r="F23" i="11"/>
  <c r="G23" i="11" s="1"/>
  <c r="G24" i="11" s="1"/>
  <c r="G25" i="11" s="1"/>
  <c r="G26" i="11" s="1"/>
  <c r="F35" i="11"/>
  <c r="G35" i="11" s="1"/>
  <c r="G36" i="11" s="1"/>
  <c r="G37" i="11" s="1"/>
  <c r="G38" i="11" s="1"/>
  <c r="F29" i="11"/>
  <c r="G29" i="11" s="1"/>
  <c r="G30" i="11" s="1"/>
  <c r="G31" i="11" s="1"/>
  <c r="G32" i="11" s="1"/>
  <c r="G11" i="11"/>
  <c r="G12" i="11" s="1"/>
  <c r="G49" i="11" l="1"/>
</calcChain>
</file>

<file path=xl/sharedStrings.xml><?xml version="1.0" encoding="utf-8"?>
<sst xmlns="http://schemas.openxmlformats.org/spreadsheetml/2006/main" count="1624" uniqueCount="185">
  <si>
    <t>Base de cálculo</t>
  </si>
  <si>
    <t>Percentual</t>
  </si>
  <si>
    <t>Categoria</t>
  </si>
  <si>
    <t>Valor</t>
  </si>
  <si>
    <t>Adicional Noturno</t>
  </si>
  <si>
    <t>Total</t>
  </si>
  <si>
    <t>SEBRAE</t>
  </si>
  <si>
    <t>INCRA</t>
  </si>
  <si>
    <t>FGTS</t>
  </si>
  <si>
    <t>Vr. Unitário</t>
  </si>
  <si>
    <t xml:space="preserve">Vales por dia </t>
  </si>
  <si>
    <t>Custo total</t>
  </si>
  <si>
    <t>Dias efetivamente trabalhados</t>
  </si>
  <si>
    <t>CUSTO DA PASSAGEM</t>
  </si>
  <si>
    <t>Proporcionalidade</t>
  </si>
  <si>
    <t>Desconto</t>
  </si>
  <si>
    <t>Valor do desconto</t>
  </si>
  <si>
    <t>DESCONTO DO VALE TRANSPORTE</t>
  </si>
  <si>
    <t>Custo efetivo</t>
  </si>
  <si>
    <t>VALE ALIMENTAÇÃO/REFEIÇÃO</t>
  </si>
  <si>
    <t>Valor diário</t>
  </si>
  <si>
    <t>Custo anual</t>
  </si>
  <si>
    <t>Insumos Diversos</t>
  </si>
  <si>
    <t>Custos Indiretos, Tributos e Lucro</t>
  </si>
  <si>
    <t>Custos Indiretos</t>
  </si>
  <si>
    <t>Tributos</t>
  </si>
  <si>
    <t>Lucro</t>
  </si>
  <si>
    <t>Item</t>
  </si>
  <si>
    <t>qte</t>
  </si>
  <si>
    <t>Vr. Unitario</t>
  </si>
  <si>
    <t>Camisa</t>
  </si>
  <si>
    <t xml:space="preserve">Custo anual por Pessoa  </t>
  </si>
  <si>
    <t>UNIFORMES</t>
  </si>
  <si>
    <t xml:space="preserve">Custo mensal </t>
  </si>
  <si>
    <t>Módulo 1 - Composição da Remuneração</t>
  </si>
  <si>
    <t>Composição da Remuneração</t>
  </si>
  <si>
    <t>Valor (R$)</t>
  </si>
  <si>
    <t>A</t>
  </si>
  <si>
    <t>Salário-Base</t>
  </si>
  <si>
    <t>B</t>
  </si>
  <si>
    <t>C</t>
  </si>
  <si>
    <t>D</t>
  </si>
  <si>
    <t>E</t>
  </si>
  <si>
    <t>Adicional de Hora Noturna Reduzida</t>
  </si>
  <si>
    <t>F</t>
  </si>
  <si>
    <t>G</t>
  </si>
  <si>
    <t>Outros (especificar)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</si>
  <si>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</si>
  <si>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</si>
  <si>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</si>
  <si>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</si>
  <si>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13º (décimo terceiro) Salário</t>
  </si>
  <si>
    <t>Férias e Adicional de Férias</t>
  </si>
  <si>
    <t>Submódulo 2.2 - Encargos Previdenciários (GPS), Fundo de Garantia por Tempo de Serviço (FGTS) e outras contribuições.</t>
  </si>
  <si>
    <t>2.2</t>
  </si>
  <si>
    <t>GPS, FGTS e outras contribuições</t>
  </si>
  <si>
    <t>Percentual (%)</t>
  </si>
  <si>
    <t>INSS</t>
  </si>
  <si>
    <t>Salário Educação</t>
  </si>
  <si>
    <t>SAT</t>
  </si>
  <si>
    <t>SESC ou SESI</t>
  </si>
  <si>
    <t>SENAI - SENAC</t>
  </si>
  <si>
    <t>H</t>
  </si>
  <si>
    <t xml:space="preserve">Total </t>
  </si>
  <si>
    <t>Submódulo 2.3 - Benefícios Mensais e Diários.</t>
  </si>
  <si>
    <t>2.3</t>
  </si>
  <si>
    <t>Benefícios Mensais e Diários</t>
  </si>
  <si>
    <t>Transporte</t>
  </si>
  <si>
    <t>Quadro-Resumo do Módulo 2 - Encargos e Benefícios anuais, mensais e diários</t>
  </si>
  <si>
    <t>Encargos e Benefícios Anuais, Mensais e Diários</t>
  </si>
  <si>
    <t>Módulo 3 - Provisão para Rescisão</t>
  </si>
  <si>
    <t>Provisão para Rescisão</t>
  </si>
  <si>
    <t>Aviso Prévio Indenizado</t>
  </si>
  <si>
    <t>Incidência do FGTS sobre o Aviso Prévio Indenizado</t>
  </si>
  <si>
    <t>Multa do FGTS e contribuição social sobre o Aviso Prévio Indenizado</t>
  </si>
  <si>
    <t>Aviso Prévio Trabalhado</t>
  </si>
  <si>
    <t>Incidência dos encargos do submódulo 2.2 sobre o Aviso Prévio Trabalhado</t>
  </si>
  <si>
    <t>Multa do FGTS e contribuição social sobre o Aviso Prévio Trabalhado</t>
  </si>
  <si>
    <t>Módulo 4 - Custo de Reposição do Profissional Ausente</t>
  </si>
  <si>
    <t>Submódulo 4.1 - Ausências Legais</t>
  </si>
  <si>
    <t>4.1</t>
  </si>
  <si>
    <t>Ausências Legais</t>
  </si>
  <si>
    <t>Licença-Paternidade</t>
  </si>
  <si>
    <t>Ausência por acidente de trabalho</t>
  </si>
  <si>
    <t>Afastamento Maternidade</t>
  </si>
  <si>
    <t>Submódulo 4.2 - Intrajornada</t>
  </si>
  <si>
    <t>4.2</t>
  </si>
  <si>
    <t>Intrajornada</t>
  </si>
  <si>
    <t>Quadro-Resumo do Módulo 4 - Custo de Reposição do Profissional Ausente</t>
  </si>
  <si>
    <t>Custo de Reposição do Profissional Ausente</t>
  </si>
  <si>
    <t>Módulo 5 - Insumos Diversos</t>
  </si>
  <si>
    <t>Uniformes</t>
  </si>
  <si>
    <t>Materiais</t>
  </si>
  <si>
    <t>Módulo 6 - Custos Indiretos, Tributos e Lucro</t>
  </si>
  <si>
    <t>2. QUADRO-RESUMO DO CUSTO POR EMPREGADO</t>
  </si>
  <si>
    <t>Mão de obra vinculada à execução contratual (valor por empregado)</t>
  </si>
  <si>
    <t>Subtotal (A + B +C+ D+E)</t>
  </si>
  <si>
    <t>Módulo 6 – Custos Indiretos, Tributos e Lucro</t>
  </si>
  <si>
    <t xml:space="preserve">Valor Total por Empregado </t>
  </si>
  <si>
    <t>PLANILHA DE CUSTOS E FORMAÇÃO DE PREÇOS</t>
  </si>
  <si>
    <t>MODELO PARA A CONSOLIDAÇÃO E APRESENTAÇÃO DE PROPOSTAS</t>
  </si>
  <si>
    <t>Intervalo para repouso e alimentação</t>
  </si>
  <si>
    <t>Categoria/cargo</t>
  </si>
  <si>
    <t>PIS</t>
  </si>
  <si>
    <t>COFINS</t>
  </si>
  <si>
    <t>C.1. Tributos Federais</t>
  </si>
  <si>
    <t>C.2. Tributos Estaduais (ICMS)</t>
  </si>
  <si>
    <t>C.3. Tributos Municipais (ISS)</t>
  </si>
  <si>
    <t>CCT:</t>
  </si>
  <si>
    <t>Cat. Profissional:</t>
  </si>
  <si>
    <t>Auxílio-Refeição</t>
  </si>
  <si>
    <t>Cinto</t>
  </si>
  <si>
    <t>Valor mensal</t>
  </si>
  <si>
    <t>Adicional de Periculosidade - 30%</t>
  </si>
  <si>
    <t>Desconto 5% do empregado</t>
  </si>
  <si>
    <t>Desconto 18% do empregado</t>
  </si>
  <si>
    <t>Quantidade de empregados no posto</t>
  </si>
  <si>
    <t>Valor Total do Posto</t>
  </si>
  <si>
    <t>EQUIPAMENTO</t>
  </si>
  <si>
    <t>Livro de ocorrência</t>
  </si>
  <si>
    <t>Lanterna recarregável</t>
  </si>
  <si>
    <t>Par de Meia</t>
  </si>
  <si>
    <t xml:space="preserve">OUTROS </t>
  </si>
  <si>
    <t>Benefício Seguro de Vida em Grupo</t>
  </si>
  <si>
    <t>ASSISTÊNCIA MÉDICA</t>
  </si>
  <si>
    <t>Intrajornada / Cobertura</t>
  </si>
  <si>
    <t>Férias * (Incluso no submódulo 2.1)</t>
  </si>
  <si>
    <t xml:space="preserve">Multa do FGTS sobre o Aviso Prévio Indenizado </t>
  </si>
  <si>
    <t>Multa do FGTS sobre o Aviso Prévio Trabalhado</t>
  </si>
  <si>
    <t>RELAÇÃO DE POSTOS</t>
  </si>
  <si>
    <t>UNIDADE</t>
  </si>
  <si>
    <t>DESCRIÇÃO DOS POSTOS</t>
  </si>
  <si>
    <t>QTDE. POSTOS</t>
  </si>
  <si>
    <t>VALOR POSTO</t>
  </si>
  <si>
    <t>VALOR TOTAL DO POSTO</t>
  </si>
  <si>
    <t>24 horas - Segunda a Domingo e Feriados</t>
  </si>
  <si>
    <t>VALOR TOTAL MENSAL</t>
  </si>
  <si>
    <t>VALOR TOTAL ITEM A + B</t>
  </si>
  <si>
    <t>SERVIÇOS EVENTUAIS (10% DO VALOR MENSAL)</t>
  </si>
  <si>
    <t>VIGILANTE DIURNO - POSTO - 12 (doze) x 36 (trinta e seis) horas.</t>
  </si>
  <si>
    <t>Assistência Médica</t>
  </si>
  <si>
    <t>Outros (Especificar)</t>
  </si>
  <si>
    <t>Sapato</t>
  </si>
  <si>
    <t>Valor mensal com rateio / 2</t>
  </si>
  <si>
    <t>UNIFORMES - COMPOSIÇÃO - VALOR ANUAL</t>
  </si>
  <si>
    <t>VIGILANTE NOTURNO - POSTO - 12 (doze) x 36 (trinta e seis) horas.</t>
  </si>
  <si>
    <t>Postos 12 x 36</t>
  </si>
  <si>
    <t>Posto Seg Sab</t>
  </si>
  <si>
    <t>Hora Extra</t>
  </si>
  <si>
    <t>Reflexo DSR S/ HE</t>
  </si>
  <si>
    <t>Custo Efetivo do Vale Alimentação</t>
  </si>
  <si>
    <t>CUSTO EFETIVO DO VALE TRANSPORTE - 12x36</t>
  </si>
  <si>
    <t>CUSTO EFETIVO DO VALE TRANSPORTE - SEGUNDA À SÁBADO</t>
  </si>
  <si>
    <t>Empresa:</t>
  </si>
  <si>
    <t>CNPJ:</t>
  </si>
  <si>
    <t>Endereço:</t>
  </si>
  <si>
    <t>São Paulo, ____ de ___ de ____.</t>
  </si>
  <si>
    <t>Assinatura:</t>
  </si>
  <si>
    <t>Férias - Funcionário Substituto</t>
  </si>
  <si>
    <t>VIGILANTE DIURNO - POSTO - 16 Horas Seg à Sexta e 11 horas Sábados</t>
  </si>
  <si>
    <t>Segunda à Sexta das 7h30 às 14h30 e Sábados das 7h30 às 17h</t>
  </si>
  <si>
    <t>Segunda à Sexta das 13h30 às 22h30</t>
  </si>
  <si>
    <t>ARA (ARARAQUARA) Rua João Gurgel, 1935 Araraquara - SP (ISS 5%)</t>
  </si>
  <si>
    <t>CAR (SÃO CARLOS) Rua Episcopal, 700 - São Carlos/SP (ISS 2%)</t>
  </si>
  <si>
    <t>Posto Seg Sex</t>
  </si>
  <si>
    <t>CUSTO EFETIVO DO VALE TRANSPORTE - SEGUNDA À SEXTA</t>
  </si>
  <si>
    <t>Paletó</t>
  </si>
  <si>
    <t>Gravata</t>
  </si>
  <si>
    <t>Calça Social</t>
  </si>
  <si>
    <t>Sobretudo</t>
  </si>
  <si>
    <t>Capa de Chuva</t>
  </si>
  <si>
    <t>Crachá</t>
  </si>
  <si>
    <t>Caneta</t>
  </si>
  <si>
    <t>Cesta Básica Suplementar</t>
  </si>
  <si>
    <t>Reciclagem</t>
  </si>
  <si>
    <t>Outro (Especificar)</t>
  </si>
  <si>
    <t>Custo Anual</t>
  </si>
  <si>
    <t>BAU (BAURU) Avenida Nações Unidas, 1022 - Bauru/SP (ISS 2%)</t>
  </si>
  <si>
    <t>BAU II (BAURU) - Rua Engenheiro Saint Martin, 10-12- Centro - Bauru/ SP (ISS 2%)</t>
  </si>
  <si>
    <t>BOT (BOTUCATU) Rua Dr. Rafael Sampaio, 85 - Botucatu/SP (ISS 2%)</t>
  </si>
  <si>
    <t>JAU (JAÚ) - Rua São Sebastião, 145 - Jaú/SP (ISS 3%)</t>
  </si>
  <si>
    <t>Valor Total Mensal (Araraquara, Bauru I, Bauru II, Botucatu, Jaú  e São Carlos)</t>
  </si>
  <si>
    <t>Participação nos Lucros</t>
  </si>
  <si>
    <t>Valor mensal com rateio / 1</t>
  </si>
  <si>
    <t>SP000101/2024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</si>
</sst>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;[Red]#,##0.00"/>
    <numFmt numFmtId="165" formatCode="_(* #,##0.00_);_(* \(#,##0.00\);_(* \-??_);_(@_)"/>
    <numFmt numFmtId="166" formatCode="0.000%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4"/>
      <name val="Calibri"/>
      <family val="2"/>
      <scheme val="minor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8"/>
      <color theme="0"/>
      <name val="Times New Roman"/>
      <family val="1"/>
    </font>
    <font>
      <b/>
      <sz val="8"/>
      <color theme="1"/>
      <name val="Verdana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12"/>
      <color theme="0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4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55">
    <xf numFmtId="0" fontId="0" fillId="0" borderId="0"/>
    <xf numFmtId="9" fontId="1" fillId="0" borderId="0" applyFont="0" applyFill="0" applyBorder="0" applyAlignment="0" applyProtection="0"/>
    <xf numFmtId="165" fontId="4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3" applyNumberFormat="0" applyFill="0" applyAlignment="0" applyProtection="0"/>
    <xf numFmtId="0" fontId="7" fillId="0" borderId="24" applyNumberFormat="0" applyFill="0" applyAlignment="0" applyProtection="0"/>
    <xf numFmtId="0" fontId="8" fillId="0" borderId="25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26" applyNumberFormat="0" applyAlignment="0" applyProtection="0"/>
    <xf numFmtId="0" fontId="13" fillId="8" borderId="27" applyNumberFormat="0" applyAlignment="0" applyProtection="0"/>
    <xf numFmtId="0" fontId="14" fillId="8" borderId="26" applyNumberFormat="0" applyAlignment="0" applyProtection="0"/>
    <xf numFmtId="0" fontId="15" fillId="0" borderId="28" applyNumberFormat="0" applyFill="0" applyAlignment="0" applyProtection="0"/>
    <xf numFmtId="0" fontId="16" fillId="9" borderId="29" applyNumberFormat="0" applyAlignment="0" applyProtection="0"/>
    <xf numFmtId="0" fontId="17" fillId="0" borderId="0" applyNumberFormat="0" applyFill="0" applyBorder="0" applyAlignment="0" applyProtection="0"/>
    <xf numFmtId="0" fontId="1" fillId="10" borderId="30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31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0" fillId="34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7">
    <xf numFmtId="0" fontId="0" fillId="0" borderId="0" xfId="0"/>
    <xf numFmtId="0" fontId="3" fillId="0" borderId="0" xfId="0" applyFont="1" applyAlignment="1">
      <alignment vertical="center"/>
    </xf>
    <xf numFmtId="3" fontId="3" fillId="0" borderId="9" xfId="2" applyNumberFormat="1" applyFont="1" applyFill="1" applyBorder="1" applyAlignment="1" applyProtection="1">
      <alignment horizontal="center" vertical="center"/>
    </xf>
    <xf numFmtId="3" fontId="3" fillId="0" borderId="1" xfId="2" applyNumberFormat="1" applyFont="1" applyFill="1" applyBorder="1" applyAlignment="1" applyProtection="1">
      <alignment horizontal="center" vertical="center"/>
    </xf>
    <xf numFmtId="165" fontId="3" fillId="0" borderId="0" xfId="2" applyFont="1" applyFill="1" applyBorder="1" applyAlignment="1" applyProtection="1">
      <alignment horizontal="center" vertical="center"/>
    </xf>
    <xf numFmtId="4" fontId="3" fillId="0" borderId="8" xfId="2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4" xfId="0" applyFont="1" applyBorder="1" applyAlignment="1">
      <alignment vertical="center" wrapText="1"/>
    </xf>
    <xf numFmtId="0" fontId="3" fillId="0" borderId="34" xfId="0" applyFont="1" applyBorder="1" applyAlignment="1">
      <alignment horizontal="justify" vertical="center" wrapText="1"/>
    </xf>
    <xf numFmtId="0" fontId="2" fillId="0" borderId="19" xfId="0" applyFont="1" applyBorder="1" applyAlignment="1">
      <alignment vertical="center" wrapText="1"/>
    </xf>
    <xf numFmtId="0" fontId="3" fillId="0" borderId="0" xfId="0" applyFont="1"/>
    <xf numFmtId="0" fontId="2" fillId="0" borderId="21" xfId="0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justify" vertical="center" wrapText="1"/>
    </xf>
    <xf numFmtId="0" fontId="3" fillId="0" borderId="1" xfId="0" applyFont="1" applyBorder="1"/>
    <xf numFmtId="0" fontId="3" fillId="0" borderId="17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37" borderId="34" xfId="0" applyFont="1" applyFill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10" fontId="3" fillId="0" borderId="0" xfId="0" applyNumberFormat="1" applyFont="1"/>
    <xf numFmtId="0" fontId="0" fillId="0" borderId="0" xfId="0" applyAlignment="1">
      <alignment wrapText="1"/>
    </xf>
    <xf numFmtId="0" fontId="25" fillId="39" borderId="34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/>
    </xf>
    <xf numFmtId="0" fontId="28" fillId="40" borderId="0" xfId="0" applyFont="1" applyFill="1" applyAlignment="1">
      <alignment vertical="center"/>
    </xf>
    <xf numFmtId="0" fontId="25" fillId="40" borderId="0" xfId="0" applyFont="1" applyFill="1" applyAlignment="1">
      <alignment horizontal="center" vertical="center" wrapText="1"/>
    </xf>
    <xf numFmtId="0" fontId="26" fillId="40" borderId="0" xfId="0" applyFont="1" applyFill="1" applyAlignment="1">
      <alignment horizontal="center" vertical="center"/>
    </xf>
    <xf numFmtId="44" fontId="28" fillId="0" borderId="34" xfId="53" applyFont="1" applyBorder="1" applyAlignment="1">
      <alignment horizontal="center" vertical="center"/>
    </xf>
    <xf numFmtId="44" fontId="27" fillId="40" borderId="34" xfId="53" applyFont="1" applyFill="1" applyBorder="1" applyAlignment="1">
      <alignment horizontal="center" vertical="center"/>
    </xf>
    <xf numFmtId="44" fontId="26" fillId="0" borderId="34" xfId="53" applyFont="1" applyBorder="1" applyAlignment="1">
      <alignment horizontal="center" vertical="center"/>
    </xf>
    <xf numFmtId="9" fontId="26" fillId="39" borderId="19" xfId="0" applyNumberFormat="1" applyFont="1" applyFill="1" applyBorder="1" applyAlignment="1">
      <alignment vertical="center"/>
    </xf>
    <xf numFmtId="44" fontId="26" fillId="0" borderId="34" xfId="0" applyNumberFormat="1" applyFont="1" applyBorder="1" applyAlignment="1">
      <alignment horizontal="center" vertical="center"/>
    </xf>
    <xf numFmtId="10" fontId="29" fillId="0" borderId="0" xfId="0" applyNumberFormat="1" applyFont="1"/>
    <xf numFmtId="44" fontId="29" fillId="0" borderId="0" xfId="53" applyFont="1"/>
    <xf numFmtId="0" fontId="29" fillId="0" borderId="0" xfId="0" applyFont="1"/>
    <xf numFmtId="0" fontId="22" fillId="0" borderId="0" xfId="0" applyFont="1"/>
    <xf numFmtId="44" fontId="19" fillId="0" borderId="54" xfId="0" applyNumberFormat="1" applyFont="1" applyBorder="1"/>
    <xf numFmtId="0" fontId="0" fillId="0" borderId="0" xfId="0" applyFont="1"/>
    <xf numFmtId="0" fontId="0" fillId="0" borderId="32" xfId="0" applyFont="1" applyBorder="1"/>
    <xf numFmtId="0" fontId="0" fillId="0" borderId="0" xfId="0" applyFont="1" applyBorder="1"/>
    <xf numFmtId="165" fontId="23" fillId="3" borderId="20" xfId="2" applyFont="1" applyFill="1" applyBorder="1" applyAlignment="1" applyProtection="1">
      <alignment horizontal="center" vertical="center"/>
    </xf>
    <xf numFmtId="4" fontId="23" fillId="0" borderId="3" xfId="2" applyNumberFormat="1" applyFont="1" applyFill="1" applyBorder="1" applyAlignment="1" applyProtection="1">
      <alignment horizontal="center" vertical="center"/>
    </xf>
    <xf numFmtId="10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4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20" xfId="0" applyFont="1" applyFill="1" applyBorder="1" applyAlignment="1" applyProtection="1">
      <alignment vertical="center" wrapText="1"/>
      <protection locked="0"/>
    </xf>
    <xf numFmtId="166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34" xfId="0" applyFont="1" applyFill="1" applyBorder="1" applyAlignment="1" applyProtection="1">
      <alignment vertical="center" wrapText="1"/>
      <protection locked="0"/>
    </xf>
    <xf numFmtId="164" fontId="3" fillId="41" borderId="8" xfId="0" applyNumberFormat="1" applyFont="1" applyFill="1" applyBorder="1" applyAlignment="1" applyProtection="1">
      <alignment horizontal="center" vertical="center"/>
      <protection locked="0"/>
    </xf>
    <xf numFmtId="44" fontId="1" fillId="41" borderId="1" xfId="53" applyFont="1" applyFill="1" applyBorder="1" applyAlignment="1" applyProtection="1">
      <alignment horizontal="center"/>
      <protection locked="0"/>
    </xf>
    <xf numFmtId="44" fontId="3" fillId="41" borderId="9" xfId="53" applyFont="1" applyFill="1" applyBorder="1" applyAlignment="1" applyProtection="1">
      <alignment horizontal="center" vertical="center"/>
      <protection locked="0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44" fontId="26" fillId="0" borderId="0" xfId="0" applyNumberFormat="1" applyFont="1" applyBorder="1" applyAlignment="1">
      <alignment horizontal="center" vertical="center"/>
    </xf>
    <xf numFmtId="0" fontId="26" fillId="0" borderId="4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10" fontId="0" fillId="0" borderId="0" xfId="0" applyNumberFormat="1"/>
    <xf numFmtId="0" fontId="25" fillId="39" borderId="19" xfId="0" applyFont="1" applyFill="1" applyBorder="1" applyAlignment="1">
      <alignment horizontal="center" vertical="center" wrapText="1"/>
    </xf>
    <xf numFmtId="44" fontId="0" fillId="0" borderId="0" xfId="53" applyFont="1"/>
    <xf numFmtId="44" fontId="0" fillId="0" borderId="0" xfId="0" applyNumberFormat="1"/>
    <xf numFmtId="0" fontId="25" fillId="39" borderId="19" xfId="0" applyFont="1" applyFill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3" fillId="42" borderId="34" xfId="0" applyFont="1" applyFill="1" applyBorder="1" applyAlignment="1" applyProtection="1">
      <alignment vertical="center" wrapText="1"/>
      <protection locked="0"/>
    </xf>
    <xf numFmtId="0" fontId="3" fillId="42" borderId="20" xfId="0" applyFont="1" applyFill="1" applyBorder="1" applyAlignment="1" applyProtection="1">
      <alignment vertical="center" wrapText="1"/>
      <protection locked="0"/>
    </xf>
    <xf numFmtId="4" fontId="29" fillId="0" borderId="0" xfId="0" applyNumberFormat="1" applyFont="1"/>
    <xf numFmtId="44" fontId="29" fillId="0" borderId="0" xfId="0" applyNumberFormat="1" applyFont="1"/>
    <xf numFmtId="0" fontId="25" fillId="39" borderId="17" xfId="0" applyFont="1" applyFill="1" applyBorder="1" applyAlignment="1">
      <alignment horizontal="center" vertical="center" wrapText="1"/>
    </xf>
    <xf numFmtId="0" fontId="25" fillId="39" borderId="19" xfId="0" applyFont="1" applyFill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5" fillId="39" borderId="18" xfId="0" applyFont="1" applyFill="1" applyBorder="1" applyAlignment="1">
      <alignment horizontal="center" vertical="center" wrapText="1"/>
    </xf>
    <xf numFmtId="0" fontId="26" fillId="39" borderId="17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26" fillId="0" borderId="17" xfId="0" applyFont="1" applyBorder="1" applyAlignment="1">
      <alignment vertical="center"/>
    </xf>
    <xf numFmtId="0" fontId="26" fillId="0" borderId="18" xfId="0" applyFont="1" applyBorder="1" applyAlignment="1">
      <alignment vertical="center"/>
    </xf>
    <xf numFmtId="0" fontId="26" fillId="0" borderId="19" xfId="0" applyFont="1" applyBorder="1" applyAlignment="1">
      <alignment vertical="center"/>
    </xf>
    <xf numFmtId="0" fontId="25" fillId="38" borderId="17" xfId="0" applyFont="1" applyFill="1" applyBorder="1" applyAlignment="1">
      <alignment horizontal="center" vertical="center"/>
    </xf>
    <xf numFmtId="0" fontId="25" fillId="38" borderId="18" xfId="0" applyFont="1" applyFill="1" applyBorder="1" applyAlignment="1">
      <alignment horizontal="center" vertical="center"/>
    </xf>
    <xf numFmtId="0" fontId="25" fillId="38" borderId="47" xfId="0" applyFont="1" applyFill="1" applyBorder="1" applyAlignment="1">
      <alignment horizontal="center" vertical="center"/>
    </xf>
    <xf numFmtId="0" fontId="0" fillId="0" borderId="1" xfId="0" applyBorder="1" applyAlignment="1"/>
    <xf numFmtId="0" fontId="0" fillId="41" borderId="1" xfId="0" applyFill="1" applyBorder="1" applyAlignment="1" applyProtection="1">
      <alignment wrapText="1"/>
      <protection locked="0"/>
    </xf>
    <xf numFmtId="0" fontId="0" fillId="41" borderId="0" xfId="0" applyFill="1" applyAlignment="1" applyProtection="1">
      <protection locked="0"/>
    </xf>
    <xf numFmtId="0" fontId="19" fillId="0" borderId="55" xfId="0" applyFont="1" applyBorder="1" applyAlignment="1"/>
    <xf numFmtId="0" fontId="19" fillId="0" borderId="56" xfId="0" applyFont="1" applyBorder="1" applyAlignment="1"/>
    <xf numFmtId="0" fontId="19" fillId="0" borderId="57" xfId="0" applyFont="1" applyBorder="1" applyAlignment="1"/>
    <xf numFmtId="0" fontId="26" fillId="0" borderId="48" xfId="0" applyFont="1" applyBorder="1" applyAlignment="1">
      <alignment horizontal="center" vertical="center" wrapText="1"/>
    </xf>
    <xf numFmtId="0" fontId="26" fillId="0" borderId="38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35" borderId="0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4" fillId="36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" fillId="35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37" borderId="17" xfId="0" applyFont="1" applyFill="1" applyBorder="1" applyAlignment="1">
      <alignment horizontal="center" vertical="center" wrapText="1"/>
    </xf>
    <xf numFmtId="0" fontId="2" fillId="37" borderId="19" xfId="0" applyFont="1" applyFill="1" applyBorder="1" applyAlignment="1">
      <alignment horizontal="center" vertical="center" wrapText="1"/>
    </xf>
    <xf numFmtId="4" fontId="3" fillId="42" borderId="34" xfId="0" applyNumberFormat="1" applyFont="1" applyFill="1" applyBorder="1" applyAlignment="1" applyProtection="1">
      <alignment horizontal="center" vertical="center" wrapText="1"/>
    </xf>
    <xf numFmtId="4" fontId="3" fillId="37" borderId="34" xfId="0" applyNumberFormat="1" applyFont="1" applyFill="1" applyBorder="1" applyAlignment="1" applyProtection="1">
      <alignment horizontal="center" vertical="center" wrapText="1"/>
    </xf>
    <xf numFmtId="4" fontId="3" fillId="0" borderId="34" xfId="0" applyNumberFormat="1" applyFont="1" applyBorder="1" applyAlignment="1" applyProtection="1">
      <alignment horizontal="center" vertical="center" wrapText="1"/>
    </xf>
    <xf numFmtId="10" fontId="3" fillId="0" borderId="34" xfId="0" applyNumberFormat="1" applyFont="1" applyBorder="1" applyAlignment="1" applyProtection="1">
      <alignment horizontal="center" vertical="center" wrapText="1"/>
    </xf>
    <xf numFmtId="10" fontId="3" fillId="37" borderId="34" xfId="0" applyNumberFormat="1" applyFont="1" applyFill="1" applyBorder="1" applyAlignment="1" applyProtection="1">
      <alignment horizontal="center" vertical="center" wrapText="1"/>
    </xf>
    <xf numFmtId="4" fontId="3" fillId="0" borderId="34" xfId="0" applyNumberFormat="1" applyFont="1" applyBorder="1" applyAlignment="1" applyProtection="1">
      <alignment vertical="center" wrapText="1"/>
    </xf>
    <xf numFmtId="4" fontId="2" fillId="0" borderId="36" xfId="0" applyNumberFormat="1" applyFont="1" applyBorder="1" applyAlignment="1" applyProtection="1">
      <alignment vertical="center" wrapText="1"/>
    </xf>
    <xf numFmtId="4" fontId="2" fillId="0" borderId="45" xfId="0" applyNumberFormat="1" applyFont="1" applyBorder="1" applyAlignment="1" applyProtection="1">
      <alignment vertical="center" wrapText="1"/>
    </xf>
    <xf numFmtId="4" fontId="2" fillId="0" borderId="41" xfId="0" applyNumberFormat="1" applyFont="1" applyBorder="1" applyProtection="1"/>
    <xf numFmtId="4" fontId="2" fillId="0" borderId="34" xfId="0" applyNumberFormat="1" applyFont="1" applyBorder="1" applyAlignment="1" applyProtection="1">
      <alignment horizontal="center" vertical="center" wrapText="1"/>
    </xf>
    <xf numFmtId="44" fontId="3" fillId="0" borderId="34" xfId="0" applyNumberFormat="1" applyFont="1" applyBorder="1" applyAlignment="1" applyProtection="1">
      <alignment horizontal="center" vertical="center" wrapText="1"/>
    </xf>
    <xf numFmtId="10" fontId="3" fillId="0" borderId="20" xfId="0" applyNumberFormat="1" applyFont="1" applyBorder="1" applyAlignment="1" applyProtection="1">
      <alignment horizontal="center" vertical="center"/>
    </xf>
    <xf numFmtId="166" fontId="3" fillId="0" borderId="34" xfId="0" applyNumberFormat="1" applyFont="1" applyBorder="1" applyAlignment="1" applyProtection="1">
      <alignment horizontal="center" vertical="center" wrapText="1"/>
    </xf>
    <xf numFmtId="4" fontId="3" fillId="42" borderId="3" xfId="0" applyNumberFormat="1" applyFont="1" applyFill="1" applyBorder="1" applyAlignment="1" applyProtection="1">
      <alignment horizontal="center" vertical="center"/>
    </xf>
    <xf numFmtId="4" fontId="3" fillId="0" borderId="20" xfId="0" applyNumberFormat="1" applyFont="1" applyBorder="1" applyAlignment="1" applyProtection="1">
      <alignment horizontal="center" vertical="center" wrapText="1"/>
    </xf>
    <xf numFmtId="4" fontId="3" fillId="0" borderId="37" xfId="0" applyNumberFormat="1" applyFont="1" applyBorder="1" applyAlignment="1" applyProtection="1">
      <alignment horizontal="center" vertical="center" wrapText="1"/>
    </xf>
    <xf numFmtId="10" fontId="2" fillId="0" borderId="34" xfId="0" applyNumberFormat="1" applyFont="1" applyBorder="1" applyAlignment="1" applyProtection="1">
      <alignment horizontal="center" vertical="center" wrapText="1"/>
    </xf>
    <xf numFmtId="4" fontId="2" fillId="0" borderId="20" xfId="0" applyNumberFormat="1" applyFont="1" applyBorder="1" applyAlignment="1" applyProtection="1">
      <alignment horizontal="center" vertical="center" wrapText="1"/>
    </xf>
    <xf numFmtId="0" fontId="3" fillId="0" borderId="0" xfId="0" applyFont="1" applyProtection="1"/>
    <xf numFmtId="0" fontId="24" fillId="36" borderId="0" xfId="0" applyFont="1" applyFill="1" applyAlignment="1" applyProtection="1">
      <alignment horizontal="center"/>
    </xf>
    <xf numFmtId="0" fontId="22" fillId="0" borderId="0" xfId="0" applyFont="1" applyAlignment="1" applyProtection="1">
      <alignment horizontal="center" vertical="center"/>
    </xf>
    <xf numFmtId="0" fontId="3" fillId="0" borderId="1" xfId="0" applyFont="1" applyBorder="1" applyProtection="1"/>
    <xf numFmtId="0" fontId="3" fillId="0" borderId="42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 wrapText="1"/>
    </xf>
    <xf numFmtId="0" fontId="2" fillId="0" borderId="19" xfId="0" applyFont="1" applyBorder="1" applyAlignment="1" applyProtection="1">
      <alignment horizontal="center" vertical="center" wrapText="1"/>
    </xf>
    <xf numFmtId="0" fontId="3" fillId="0" borderId="21" xfId="0" applyFont="1" applyBorder="1" applyAlignment="1" applyProtection="1">
      <alignment horizontal="center" vertical="center" wrapText="1"/>
    </xf>
    <xf numFmtId="0" fontId="3" fillId="0" borderId="34" xfId="0" applyFont="1" applyBorder="1" applyAlignment="1" applyProtection="1">
      <alignment vertical="center" wrapText="1"/>
    </xf>
    <xf numFmtId="44" fontId="29" fillId="0" borderId="0" xfId="53" applyFont="1" applyProtection="1"/>
    <xf numFmtId="43" fontId="29" fillId="0" borderId="0" xfId="54" applyNumberFormat="1" applyFont="1" applyProtection="1"/>
    <xf numFmtId="0" fontId="29" fillId="0" borderId="0" xfId="0" applyFont="1" applyProtection="1"/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2" fillId="35" borderId="0" xfId="0" applyFont="1" applyFill="1" applyBorder="1" applyAlignment="1" applyProtection="1">
      <alignment horizontal="center" vertical="center"/>
    </xf>
    <xf numFmtId="0" fontId="3" fillId="0" borderId="22" xfId="0" applyFont="1" applyBorder="1" applyAlignment="1" applyProtection="1">
      <alignment vertical="center" wrapText="1"/>
    </xf>
    <xf numFmtId="10" fontId="3" fillId="0" borderId="21" xfId="0" applyNumberFormat="1" applyFont="1" applyBorder="1" applyAlignment="1" applyProtection="1">
      <alignment horizontal="center" vertical="center" wrapText="1"/>
    </xf>
    <xf numFmtId="0" fontId="3" fillId="0" borderId="17" xfId="0" applyFont="1" applyBorder="1" applyAlignment="1" applyProtection="1">
      <alignment vertical="center" wrapText="1"/>
    </xf>
    <xf numFmtId="0" fontId="2" fillId="0" borderId="17" xfId="0" applyFont="1" applyBorder="1" applyAlignment="1" applyProtection="1">
      <alignment horizontal="center" vertical="center" wrapText="1"/>
    </xf>
    <xf numFmtId="0" fontId="2" fillId="0" borderId="19" xfId="0" applyFont="1" applyBorder="1" applyAlignment="1" applyProtection="1">
      <alignment horizontal="center" vertical="center" wrapText="1"/>
    </xf>
    <xf numFmtId="0" fontId="2" fillId="35" borderId="0" xfId="0" applyFont="1" applyFill="1" applyBorder="1" applyAlignment="1" applyProtection="1">
      <alignment horizontal="center" vertical="center" wrapText="1"/>
    </xf>
    <xf numFmtId="10" fontId="3" fillId="42" borderId="21" xfId="0" applyNumberFormat="1" applyFont="1" applyFill="1" applyBorder="1" applyAlignment="1" applyProtection="1">
      <alignment horizontal="center" vertical="center" wrapText="1"/>
    </xf>
    <xf numFmtId="0" fontId="3" fillId="42" borderId="20" xfId="0" applyFont="1" applyFill="1" applyBorder="1" applyAlignment="1" applyProtection="1">
      <alignment vertical="center" wrapText="1"/>
    </xf>
    <xf numFmtId="4" fontId="3" fillId="0" borderId="3" xfId="0" applyNumberFormat="1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/>
    </xf>
    <xf numFmtId="0" fontId="3" fillId="0" borderId="34" xfId="0" applyFont="1" applyBorder="1" applyAlignment="1" applyProtection="1">
      <alignment horizontal="justify" vertical="center" wrapText="1"/>
    </xf>
    <xf numFmtId="0" fontId="3" fillId="0" borderId="22" xfId="0" applyFont="1" applyBorder="1" applyAlignment="1" applyProtection="1">
      <alignment horizontal="justify" vertical="center" wrapText="1"/>
    </xf>
    <xf numFmtId="0" fontId="2" fillId="0" borderId="19" xfId="0" applyFont="1" applyBorder="1" applyAlignment="1" applyProtection="1">
      <alignment vertical="center" wrapText="1"/>
    </xf>
    <xf numFmtId="0" fontId="3" fillId="37" borderId="34" xfId="0" applyFont="1" applyFill="1" applyBorder="1" applyAlignment="1" applyProtection="1">
      <alignment vertical="center" wrapText="1"/>
    </xf>
    <xf numFmtId="0" fontId="2" fillId="37" borderId="17" xfId="0" applyFont="1" applyFill="1" applyBorder="1" applyAlignment="1" applyProtection="1">
      <alignment horizontal="center" vertical="center" wrapText="1"/>
    </xf>
    <xf numFmtId="0" fontId="2" fillId="37" borderId="19" xfId="0" applyFont="1" applyFill="1" applyBorder="1" applyAlignment="1" applyProtection="1">
      <alignment horizontal="center" vertical="center" wrapText="1"/>
    </xf>
    <xf numFmtId="0" fontId="2" fillId="0" borderId="21" xfId="0" applyFont="1" applyBorder="1" applyAlignment="1" applyProtection="1">
      <alignment horizontal="center" vertical="center" wrapText="1"/>
    </xf>
    <xf numFmtId="0" fontId="2" fillId="0" borderId="40" xfId="0" applyFont="1" applyBorder="1" applyAlignment="1" applyProtection="1">
      <alignment horizontal="center" vertical="center" wrapText="1"/>
    </xf>
    <xf numFmtId="0" fontId="2" fillId="0" borderId="37" xfId="0" applyFont="1" applyBorder="1" applyAlignment="1" applyProtection="1">
      <alignment horizontal="center" vertical="center" wrapText="1"/>
    </xf>
    <xf numFmtId="0" fontId="2" fillId="0" borderId="43" xfId="0" applyFont="1" applyBorder="1" applyAlignment="1" applyProtection="1">
      <alignment horizontal="center" vertical="center" wrapText="1"/>
    </xf>
    <xf numFmtId="0" fontId="2" fillId="0" borderId="44" xfId="0" applyFont="1" applyBorder="1" applyAlignment="1" applyProtection="1">
      <alignment horizontal="center" vertical="center" wrapText="1"/>
    </xf>
    <xf numFmtId="0" fontId="2" fillId="0" borderId="4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/>
    </xf>
    <xf numFmtId="0" fontId="3" fillId="0" borderId="20" xfId="0" applyFont="1" applyBorder="1" applyAlignment="1" applyProtection="1">
      <alignment vertical="center" wrapText="1"/>
    </xf>
    <xf numFmtId="166" fontId="3" fillId="0" borderId="36" xfId="0" applyNumberFormat="1" applyFont="1" applyBorder="1" applyAlignment="1" applyProtection="1">
      <alignment horizontal="center" vertical="center" wrapText="1"/>
    </xf>
    <xf numFmtId="166" fontId="2" fillId="0" borderId="20" xfId="0" applyNumberFormat="1" applyFont="1" applyBorder="1" applyAlignment="1" applyProtection="1">
      <alignment horizontal="center"/>
    </xf>
    <xf numFmtId="166" fontId="2" fillId="0" borderId="34" xfId="0" applyNumberFormat="1" applyFont="1" applyBorder="1" applyAlignment="1" applyProtection="1">
      <alignment horizontal="center" vertical="center" wrapText="1"/>
    </xf>
    <xf numFmtId="10" fontId="3" fillId="0" borderId="0" xfId="0" applyNumberFormat="1" applyFont="1" applyProtection="1"/>
    <xf numFmtId="0" fontId="3" fillId="42" borderId="34" xfId="0" applyFont="1" applyFill="1" applyBorder="1" applyAlignment="1" applyProtection="1">
      <alignment vertical="center" wrapText="1"/>
    </xf>
    <xf numFmtId="10" fontId="3" fillId="42" borderId="34" xfId="0" applyNumberFormat="1" applyFont="1" applyFill="1" applyBorder="1" applyAlignment="1" applyProtection="1">
      <alignment horizontal="center" vertical="center" wrapText="1"/>
    </xf>
    <xf numFmtId="0" fontId="3" fillId="2" borderId="17" xfId="0" applyFont="1" applyFill="1" applyBorder="1" applyAlignment="1" applyProtection="1">
      <alignment horizontal="center" vertical="center"/>
    </xf>
    <xf numFmtId="0" fontId="3" fillId="2" borderId="18" xfId="0" applyFont="1" applyFill="1" applyBorder="1" applyAlignment="1" applyProtection="1">
      <alignment horizontal="center" vertical="center"/>
    </xf>
    <xf numFmtId="0" fontId="3" fillId="2" borderId="19" xfId="0" applyFont="1" applyFill="1" applyBorder="1" applyAlignment="1" applyProtection="1">
      <alignment horizontal="center" vertical="center"/>
    </xf>
    <xf numFmtId="0" fontId="3" fillId="2" borderId="14" xfId="0" applyFont="1" applyFill="1" applyBorder="1" applyAlignment="1" applyProtection="1">
      <alignment horizontal="center" vertical="center"/>
    </xf>
    <xf numFmtId="0" fontId="3" fillId="2" borderId="15" xfId="0" applyFont="1" applyFill="1" applyBorder="1" applyAlignment="1" applyProtection="1">
      <alignment horizontal="center" vertic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/>
    </xf>
    <xf numFmtId="1" fontId="3" fillId="0" borderId="8" xfId="0" applyNumberFormat="1" applyFont="1" applyBorder="1" applyAlignment="1" applyProtection="1">
      <alignment horizontal="center" vertical="center"/>
    </xf>
    <xf numFmtId="2" fontId="3" fillId="0" borderId="8" xfId="0" applyNumberFormat="1" applyFont="1" applyBorder="1" applyAlignment="1" applyProtection="1">
      <alignment horizontal="center" vertical="center"/>
    </xf>
    <xf numFmtId="164" fontId="3" fillId="0" borderId="3" xfId="0" applyNumberFormat="1" applyFont="1" applyBorder="1" applyAlignment="1" applyProtection="1">
      <alignment horizontal="center" vertical="center"/>
    </xf>
    <xf numFmtId="0" fontId="0" fillId="0" borderId="0" xfId="0" applyFont="1" applyBorder="1" applyProtection="1"/>
    <xf numFmtId="0" fontId="0" fillId="0" borderId="36" xfId="0" applyFont="1" applyBorder="1" applyProtection="1"/>
    <xf numFmtId="0" fontId="3" fillId="0" borderId="2" xfId="0" applyFont="1" applyBorder="1" applyAlignment="1" applyProtection="1">
      <alignment horizontal="center" vertical="center"/>
    </xf>
    <xf numFmtId="0" fontId="0" fillId="0" borderId="32" xfId="0" applyFont="1" applyBorder="1" applyProtection="1"/>
    <xf numFmtId="9" fontId="3" fillId="0" borderId="8" xfId="1" applyFont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center" vertical="center"/>
    </xf>
    <xf numFmtId="0" fontId="3" fillId="2" borderId="10" xfId="0" applyFont="1" applyFill="1" applyBorder="1" applyAlignment="1" applyProtection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</xf>
    <xf numFmtId="164" fontId="3" fillId="0" borderId="10" xfId="0" applyNumberFormat="1" applyFont="1" applyBorder="1" applyAlignment="1" applyProtection="1">
      <alignment horizontal="center" vertical="center"/>
    </xf>
    <xf numFmtId="164" fontId="3" fillId="0" borderId="7" xfId="0" applyNumberFormat="1" applyFont="1" applyBorder="1" applyAlignment="1" applyProtection="1">
      <alignment horizontal="center" vertical="center"/>
    </xf>
    <xf numFmtId="0" fontId="0" fillId="0" borderId="34" xfId="0" applyFont="1" applyBorder="1" applyProtection="1"/>
    <xf numFmtId="0" fontId="0" fillId="0" borderId="0" xfId="0" applyFont="1" applyProtection="1"/>
    <xf numFmtId="164" fontId="0" fillId="0" borderId="0" xfId="0" applyNumberFormat="1" applyFont="1" applyProtection="1"/>
    <xf numFmtId="0" fontId="3" fillId="2" borderId="11" xfId="0" applyFont="1" applyFill="1" applyBorder="1" applyAlignment="1" applyProtection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</xf>
    <xf numFmtId="0" fontId="3" fillId="2" borderId="12" xfId="0" applyFont="1" applyFill="1" applyBorder="1" applyAlignment="1" applyProtection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/>
    </xf>
    <xf numFmtId="164" fontId="3" fillId="0" borderId="8" xfId="0" applyNumberFormat="1" applyFont="1" applyBorder="1" applyAlignment="1" applyProtection="1">
      <alignment horizontal="center" vertical="center"/>
    </xf>
    <xf numFmtId="10" fontId="0" fillId="0" borderId="0" xfId="0" applyNumberFormat="1" applyFont="1" applyProtection="1"/>
    <xf numFmtId="0" fontId="3" fillId="2" borderId="0" xfId="0" applyFont="1" applyFill="1" applyBorder="1" applyAlignment="1" applyProtection="1">
      <alignment horizontal="center" vertical="center" wrapText="1"/>
    </xf>
    <xf numFmtId="0" fontId="0" fillId="0" borderId="49" xfId="0" applyFont="1" applyBorder="1" applyAlignment="1" applyProtection="1">
      <alignment horizontal="center" vertical="center"/>
    </xf>
    <xf numFmtId="0" fontId="0" fillId="0" borderId="0" xfId="0" applyFont="1" applyAlignment="1" applyProtection="1">
      <alignment horizontal="center" vertical="center"/>
    </xf>
    <xf numFmtId="164" fontId="3" fillId="0" borderId="13" xfId="0" applyNumberFormat="1" applyFont="1" applyBorder="1" applyAlignment="1" applyProtection="1">
      <alignment horizontal="center" vertical="center"/>
    </xf>
    <xf numFmtId="0" fontId="3" fillId="42" borderId="53" xfId="0" applyFont="1" applyFill="1" applyBorder="1" applyAlignment="1" applyProtection="1">
      <alignment horizontal="center" vertical="center"/>
    </xf>
    <xf numFmtId="0" fontId="3" fillId="42" borderId="53" xfId="0" applyFont="1" applyFill="1" applyBorder="1" applyAlignment="1" applyProtection="1">
      <alignment horizontal="center" vertical="center" wrapText="1"/>
    </xf>
    <xf numFmtId="2" fontId="3" fillId="42" borderId="53" xfId="0" applyNumberFormat="1" applyFont="1" applyFill="1" applyBorder="1" applyAlignment="1" applyProtection="1">
      <alignment horizontal="center" vertical="center"/>
    </xf>
    <xf numFmtId="164" fontId="3" fillId="42" borderId="53" xfId="0" applyNumberFormat="1" applyFont="1" applyFill="1" applyBorder="1" applyAlignment="1" applyProtection="1">
      <alignment horizontal="center" vertical="center"/>
    </xf>
    <xf numFmtId="0" fontId="3" fillId="2" borderId="50" xfId="0" applyFont="1" applyFill="1" applyBorder="1" applyAlignment="1" applyProtection="1">
      <alignment horizontal="center" vertical="center"/>
    </xf>
    <xf numFmtId="0" fontId="3" fillId="2" borderId="51" xfId="0" applyFont="1" applyFill="1" applyBorder="1" applyAlignment="1" applyProtection="1">
      <alignment horizontal="center" vertical="center"/>
    </xf>
    <xf numFmtId="0" fontId="3" fillId="2" borderId="52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44" fontId="1" fillId="0" borderId="1" xfId="53" applyFont="1" applyBorder="1" applyAlignment="1" applyProtection="1">
      <alignment horizontal="center"/>
    </xf>
    <xf numFmtId="44" fontId="0" fillId="0" borderId="1" xfId="53" applyFont="1" applyBorder="1" applyAlignment="1" applyProtection="1">
      <alignment horizontal="center"/>
    </xf>
    <xf numFmtId="44" fontId="1" fillId="0" borderId="42" xfId="53" applyFont="1" applyBorder="1" applyAlignment="1" applyProtection="1">
      <alignment horizontal="center" vertical="center"/>
    </xf>
    <xf numFmtId="44" fontId="1" fillId="0" borderId="46" xfId="53" applyFont="1" applyBorder="1" applyAlignment="1" applyProtection="1">
      <alignment horizontal="center" vertical="center"/>
    </xf>
    <xf numFmtId="44" fontId="1" fillId="0" borderId="39" xfId="53" applyFont="1" applyBorder="1" applyAlignment="1" applyProtection="1">
      <alignment horizontal="center" vertical="center"/>
    </xf>
    <xf numFmtId="0" fontId="23" fillId="3" borderId="33" xfId="0" applyFont="1" applyFill="1" applyBorder="1" applyAlignment="1" applyProtection="1">
      <alignment horizontal="center" vertical="center"/>
    </xf>
    <xf numFmtId="0" fontId="23" fillId="3" borderId="22" xfId="0" applyFont="1" applyFill="1" applyBorder="1" applyAlignment="1" applyProtection="1">
      <alignment horizontal="center" vertical="center"/>
    </xf>
    <xf numFmtId="0" fontId="23" fillId="3" borderId="34" xfId="0" applyFont="1" applyFill="1" applyBorder="1" applyAlignment="1" applyProtection="1">
      <alignment horizontal="center" vertical="center"/>
    </xf>
    <xf numFmtId="0" fontId="23" fillId="3" borderId="20" xfId="0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44" fontId="3" fillId="0" borderId="1" xfId="53" applyFont="1" applyBorder="1" applyAlignment="1" applyProtection="1">
      <alignment horizontal="center"/>
    </xf>
    <xf numFmtId="44" fontId="23" fillId="0" borderId="35" xfId="53" applyFont="1" applyFill="1" applyBorder="1" applyAlignment="1" applyProtection="1">
      <alignment horizontal="center" vertical="center"/>
    </xf>
    <xf numFmtId="0" fontId="23" fillId="3" borderId="17" xfId="0" applyFont="1" applyFill="1" applyBorder="1" applyAlignment="1" applyProtection="1">
      <alignment horizontal="center" vertical="center"/>
    </xf>
    <xf numFmtId="0" fontId="23" fillId="3" borderId="18" xfId="0" applyFont="1" applyFill="1" applyBorder="1" applyAlignment="1" applyProtection="1">
      <alignment horizontal="center" vertical="center"/>
    </xf>
    <xf numFmtId="0" fontId="23" fillId="3" borderId="19" xfId="0" applyFont="1" applyFill="1" applyBorder="1" applyAlignment="1" applyProtection="1">
      <alignment horizontal="center" vertical="center"/>
    </xf>
    <xf numFmtId="4" fontId="23" fillId="3" borderId="21" xfId="0" applyNumberFormat="1" applyFont="1" applyFill="1" applyBorder="1" applyAlignment="1" applyProtection="1">
      <alignment horizontal="center" vertical="center"/>
    </xf>
    <xf numFmtId="0" fontId="23" fillId="0" borderId="0" xfId="0" applyFont="1" applyFill="1" applyBorder="1" applyAlignment="1" applyProtection="1">
      <alignment horizontal="center" vertical="center"/>
    </xf>
    <xf numFmtId="0" fontId="23" fillId="3" borderId="11" xfId="0" applyFont="1" applyFill="1" applyBorder="1" applyAlignment="1" applyProtection="1">
      <alignment horizontal="center" vertical="center"/>
    </xf>
    <xf numFmtId="0" fontId="23" fillId="3" borderId="12" xfId="0" applyFont="1" applyFill="1" applyBorder="1" applyAlignment="1" applyProtection="1">
      <alignment horizontal="center" vertical="center"/>
    </xf>
    <xf numFmtId="0" fontId="23" fillId="3" borderId="13" xfId="0" applyFont="1" applyFill="1" applyBorder="1" applyAlignment="1" applyProtection="1">
      <alignment horizontal="center" vertical="center"/>
    </xf>
    <xf numFmtId="44" fontId="0" fillId="41" borderId="1" xfId="53" applyFont="1" applyFill="1" applyBorder="1" applyAlignment="1" applyProtection="1">
      <alignment horizontal="center"/>
      <protection locked="0"/>
    </xf>
    <xf numFmtId="44" fontId="0" fillId="41" borderId="42" xfId="53" applyFont="1" applyFill="1" applyBorder="1" applyAlignment="1" applyProtection="1">
      <alignment horizontal="center"/>
      <protection locked="0"/>
    </xf>
    <xf numFmtId="0" fontId="22" fillId="0" borderId="0" xfId="0" applyFont="1" applyProtection="1"/>
    <xf numFmtId="43" fontId="29" fillId="0" borderId="0" xfId="54" applyFont="1" applyProtection="1"/>
    <xf numFmtId="166" fontId="3" fillId="42" borderId="34" xfId="0" applyNumberFormat="1" applyFont="1" applyFill="1" applyBorder="1" applyAlignment="1" applyProtection="1">
      <alignment horizontal="center" vertical="center" wrapText="1"/>
    </xf>
    <xf numFmtId="9" fontId="3" fillId="0" borderId="12" xfId="1" applyFont="1" applyBorder="1" applyAlignment="1" applyProtection="1">
      <alignment horizontal="center" vertical="center"/>
    </xf>
    <xf numFmtId="0" fontId="3" fillId="2" borderId="20" xfId="0" applyFont="1" applyFill="1" applyBorder="1" applyAlignment="1" applyProtection="1">
      <alignment horizontal="center" vertical="center" wrapText="1"/>
    </xf>
    <xf numFmtId="0" fontId="0" fillId="0" borderId="20" xfId="0" applyFont="1" applyBorder="1" applyAlignment="1" applyProtection="1">
      <alignment horizontal="center" vertical="center"/>
    </xf>
    <xf numFmtId="164" fontId="3" fillId="0" borderId="20" xfId="0" applyNumberFormat="1" applyFont="1" applyBorder="1" applyAlignment="1" applyProtection="1">
      <alignment horizontal="center" vertical="center"/>
    </xf>
    <xf numFmtId="0" fontId="3" fillId="42" borderId="0" xfId="0" applyFont="1" applyFill="1" applyBorder="1" applyAlignment="1" applyProtection="1">
      <alignment horizontal="center" vertical="center"/>
    </xf>
    <xf numFmtId="0" fontId="3" fillId="42" borderId="0" xfId="0" applyFont="1" applyFill="1" applyBorder="1" applyAlignment="1" applyProtection="1">
      <alignment horizontal="center" vertical="center" wrapText="1"/>
    </xf>
    <xf numFmtId="2" fontId="3" fillId="42" borderId="0" xfId="0" applyNumberFormat="1" applyFont="1" applyFill="1" applyBorder="1" applyAlignment="1" applyProtection="1">
      <alignment horizontal="center" vertical="center"/>
    </xf>
    <xf numFmtId="164" fontId="3" fillId="42" borderId="0" xfId="0" applyNumberFormat="1" applyFont="1" applyFill="1" applyBorder="1" applyAlignment="1" applyProtection="1">
      <alignment horizontal="center" vertical="center"/>
    </xf>
    <xf numFmtId="44" fontId="3" fillId="42" borderId="9" xfId="53" applyFont="1" applyFill="1" applyBorder="1" applyAlignment="1" applyProtection="1">
      <alignment horizontal="center" vertical="center"/>
    </xf>
  </cellXfs>
  <cellStyles count="55">
    <cellStyle name="20% - Ênfase1" xfId="23" builtinId="30" customBuiltin="1"/>
    <cellStyle name="20% - Ênfase2" xfId="27" builtinId="34" customBuiltin="1"/>
    <cellStyle name="20% - Ênfase3" xfId="31" builtinId="38" customBuiltin="1"/>
    <cellStyle name="20% - Ênfase4" xfId="35" builtinId="42" customBuiltin="1"/>
    <cellStyle name="20% - Ênfase5" xfId="39" builtinId="46" customBuiltin="1"/>
    <cellStyle name="20% - Ênfase6" xfId="43" builtinId="50" customBuiltin="1"/>
    <cellStyle name="40% - Ênfase1" xfId="24" builtinId="31" customBuiltin="1"/>
    <cellStyle name="40% - Ênfase2" xfId="28" builtinId="35" customBuiltin="1"/>
    <cellStyle name="40% - Ênfase3" xfId="32" builtinId="39" customBuiltin="1"/>
    <cellStyle name="40% - Ênfase4" xfId="36" builtinId="43" customBuiltin="1"/>
    <cellStyle name="40% - Ênfase5" xfId="40" builtinId="47" customBuiltin="1"/>
    <cellStyle name="40% - Ênfase6" xfId="44" builtinId="51" customBuiltin="1"/>
    <cellStyle name="60% - Ênfase1" xfId="25" builtinId="32" customBuiltin="1"/>
    <cellStyle name="60% - Ênfase2" xfId="29" builtinId="36" customBuiltin="1"/>
    <cellStyle name="60% - Ênfase3" xfId="33" builtinId="40" customBuiltin="1"/>
    <cellStyle name="60% - Ênfase4" xfId="37" builtinId="44" customBuiltin="1"/>
    <cellStyle name="60% - Ênfase5" xfId="41" builtinId="48" customBuiltin="1"/>
    <cellStyle name="60% - Ênfase6" xfId="45" builtinId="52" customBuiltin="1"/>
    <cellStyle name="Bom" xfId="10" builtinId="26" customBuiltin="1"/>
    <cellStyle name="Cálculo" xfId="15" builtinId="22" customBuiltin="1"/>
    <cellStyle name="Célula de Verificação" xfId="17" builtinId="23" customBuiltin="1"/>
    <cellStyle name="Célula Vinculada" xfId="16" builtinId="24" customBuiltin="1"/>
    <cellStyle name="Ênfase1" xfId="22" builtinId="29" customBuiltin="1"/>
    <cellStyle name="Ênfase2" xfId="26" builtinId="33" customBuiltin="1"/>
    <cellStyle name="Ênfase3" xfId="30" builtinId="37" customBuiltin="1"/>
    <cellStyle name="Ênfase4" xfId="34" builtinId="41" customBuiltin="1"/>
    <cellStyle name="Ênfase5" xfId="38" builtinId="45" customBuiltin="1"/>
    <cellStyle name="Ênfase6" xfId="42" builtinId="49" customBuiltin="1"/>
    <cellStyle name="Entrada" xfId="13" builtinId="20" customBuiltin="1"/>
    <cellStyle name="Incorreto" xfId="11" builtinId="27" customBuiltin="1"/>
    <cellStyle name="Moeda" xfId="53" builtinId="4"/>
    <cellStyle name="Neutra" xfId="12" builtinId="28" customBuiltin="1"/>
    <cellStyle name="Normal" xfId="0" builtinId="0"/>
    <cellStyle name="Normal 2" xfId="47"/>
    <cellStyle name="Normal 3" xfId="52"/>
    <cellStyle name="Nota" xfId="19" builtinId="10" customBuiltin="1"/>
    <cellStyle name="Porcentagem" xfId="1" builtinId="5"/>
    <cellStyle name="Saída" xfId="14" builtinId="21" customBuiltin="1"/>
    <cellStyle name="Texto de Aviso" xfId="18" builtinId="11" customBuiltin="1"/>
    <cellStyle name="Texto Explicativo" xfId="20" builtinId="53" customBuiltin="1"/>
    <cellStyle name="Título" xfId="5" builtinId="15" customBuiltin="1"/>
    <cellStyle name="Título 1" xfId="6" builtinId="16" customBuiltin="1"/>
    <cellStyle name="Título 2" xfId="7" builtinId="17" customBuiltin="1"/>
    <cellStyle name="Título 3" xfId="8" builtinId="18" customBuiltin="1"/>
    <cellStyle name="Título 4" xfId="9" builtinId="19" customBuiltin="1"/>
    <cellStyle name="Total" xfId="21" builtinId="25" customBuiltin="1"/>
    <cellStyle name="Vírgula" xfId="54" builtinId="3"/>
    <cellStyle name="Vírgula 2" xfId="2"/>
    <cellStyle name="Vírgula 3" xfId="4"/>
    <cellStyle name="Vírgula 3 2" xfId="50"/>
    <cellStyle name="Vírgula 4" xfId="3"/>
    <cellStyle name="Vírgula 4 2" xfId="49"/>
    <cellStyle name="Vírgula 5" xfId="46"/>
    <cellStyle name="Vírgula 5 2" xfId="51"/>
    <cellStyle name="Vírgula 6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56"/>
  <sheetViews>
    <sheetView tabSelected="1" topLeftCell="A40" workbookViewId="0">
      <selection activeCell="D56" sqref="D56"/>
    </sheetView>
  </sheetViews>
  <sheetFormatPr defaultRowHeight="14.4" x14ac:dyDescent="0.3"/>
  <cols>
    <col min="2" max="2" width="7.33203125" bestFit="1" customWidth="1"/>
    <col min="3" max="3" width="28.5546875" bestFit="1" customWidth="1"/>
    <col min="4" max="4" width="17.44140625" bestFit="1" customWidth="1"/>
    <col min="5" max="5" width="8.109375" bestFit="1" customWidth="1"/>
    <col min="6" max="6" width="14.44140625" customWidth="1"/>
    <col min="7" max="7" width="18.88671875" customWidth="1"/>
    <col min="11" max="12" width="14" bestFit="1" customWidth="1"/>
    <col min="13" max="13" width="12.88671875" bestFit="1" customWidth="1"/>
    <col min="14" max="14" width="14" bestFit="1" customWidth="1"/>
  </cols>
  <sheetData>
    <row r="2" spans="2:9" ht="28.5" customHeight="1" x14ac:dyDescent="0.3">
      <c r="B2" s="83" t="s">
        <v>153</v>
      </c>
      <c r="C2" s="83"/>
      <c r="D2" s="84"/>
      <c r="E2" s="84"/>
      <c r="F2" s="84"/>
      <c r="G2" s="84"/>
    </row>
    <row r="3" spans="2:9" ht="28.5" customHeight="1" x14ac:dyDescent="0.3">
      <c r="B3" s="83" t="s">
        <v>154</v>
      </c>
      <c r="C3" s="83"/>
      <c r="D3" s="84"/>
      <c r="E3" s="84"/>
      <c r="F3" s="84"/>
      <c r="G3" s="84"/>
    </row>
    <row r="4" spans="2:9" ht="28.5" customHeight="1" x14ac:dyDescent="0.3">
      <c r="B4" s="83" t="s">
        <v>155</v>
      </c>
      <c r="C4" s="83"/>
      <c r="D4" s="84"/>
      <c r="E4" s="84"/>
      <c r="F4" s="84"/>
      <c r="G4" s="84"/>
    </row>
    <row r="5" spans="2:9" ht="15" thickBot="1" x14ac:dyDescent="0.35"/>
    <row r="6" spans="2:9" ht="15" thickBot="1" x14ac:dyDescent="0.35">
      <c r="B6" s="80" t="s">
        <v>129</v>
      </c>
      <c r="C6" s="81"/>
      <c r="D6" s="81"/>
      <c r="E6" s="81"/>
      <c r="F6" s="81"/>
      <c r="G6" s="82"/>
      <c r="H6" s="23"/>
    </row>
    <row r="7" spans="2:9" ht="15" thickBot="1" x14ac:dyDescent="0.35">
      <c r="B7" s="80"/>
      <c r="C7" s="81"/>
      <c r="D7" s="81"/>
      <c r="E7" s="81"/>
      <c r="F7" s="81"/>
      <c r="G7" s="82"/>
      <c r="H7" s="23"/>
    </row>
    <row r="8" spans="2:9" ht="21" thickBot="1" x14ac:dyDescent="0.35">
      <c r="B8" s="69" t="s">
        <v>130</v>
      </c>
      <c r="C8" s="70"/>
      <c r="D8" s="24" t="s">
        <v>131</v>
      </c>
      <c r="E8" s="24" t="s">
        <v>132</v>
      </c>
      <c r="F8" s="24" t="s">
        <v>133</v>
      </c>
      <c r="G8" s="24" t="s">
        <v>134</v>
      </c>
      <c r="H8" s="23"/>
    </row>
    <row r="9" spans="2:9" ht="32.4" customHeight="1" thickBot="1" x14ac:dyDescent="0.35">
      <c r="B9" s="71">
        <v>1</v>
      </c>
      <c r="C9" s="56" t="s">
        <v>162</v>
      </c>
      <c r="D9" s="25" t="s">
        <v>135</v>
      </c>
      <c r="E9" s="26">
        <v>2</v>
      </c>
      <c r="F9" s="30">
        <f>'Posto 12x36 diurno ISS 5%'!C140+'Posto 12x36 noturno ISS 5%'!C142</f>
        <v>35514.135849468337</v>
      </c>
      <c r="G9" s="31">
        <f>E9*F9</f>
        <v>71028.271698936675</v>
      </c>
      <c r="H9" s="23"/>
      <c r="I9" s="58"/>
    </row>
    <row r="10" spans="2:9" ht="15" thickBot="1" x14ac:dyDescent="0.35">
      <c r="B10" s="72"/>
      <c r="C10" s="69" t="s">
        <v>136</v>
      </c>
      <c r="D10" s="74"/>
      <c r="E10" s="74"/>
      <c r="F10" s="70"/>
      <c r="G10" s="32">
        <f>SUM(G9:G9)</f>
        <v>71028.271698936675</v>
      </c>
      <c r="H10" s="23"/>
    </row>
    <row r="11" spans="2:9" ht="15" thickBot="1" x14ac:dyDescent="0.35">
      <c r="B11" s="72"/>
      <c r="C11" s="75" t="s">
        <v>138</v>
      </c>
      <c r="D11" s="76"/>
      <c r="E11" s="76"/>
      <c r="F11" s="33">
        <v>0.2</v>
      </c>
      <c r="G11" s="34">
        <f>F11*G10</f>
        <v>14205.654339787336</v>
      </c>
      <c r="H11" s="23"/>
    </row>
    <row r="12" spans="2:9" ht="15" thickBot="1" x14ac:dyDescent="0.35">
      <c r="B12" s="73"/>
      <c r="C12" s="77" t="s">
        <v>137</v>
      </c>
      <c r="D12" s="78"/>
      <c r="E12" s="78"/>
      <c r="F12" s="79"/>
      <c r="G12" s="34">
        <f>G11+G10</f>
        <v>85233.926038724007</v>
      </c>
      <c r="H12" s="23"/>
    </row>
    <row r="13" spans="2:9" ht="15" thickBot="1" x14ac:dyDescent="0.35">
      <c r="B13" s="27"/>
      <c r="C13" s="28"/>
      <c r="D13" s="28"/>
      <c r="E13" s="28"/>
      <c r="F13" s="28"/>
      <c r="G13" s="29"/>
      <c r="H13" s="23"/>
    </row>
    <row r="14" spans="2:9" ht="21" thickBot="1" x14ac:dyDescent="0.35">
      <c r="B14" s="69" t="s">
        <v>130</v>
      </c>
      <c r="C14" s="70"/>
      <c r="D14" s="59" t="s">
        <v>131</v>
      </c>
      <c r="E14" s="59" t="s">
        <v>132</v>
      </c>
      <c r="F14" s="59" t="s">
        <v>133</v>
      </c>
      <c r="G14" s="59" t="s">
        <v>134</v>
      </c>
      <c r="H14" s="23"/>
    </row>
    <row r="15" spans="2:9" ht="41.4" thickBot="1" x14ac:dyDescent="0.35">
      <c r="B15" s="71">
        <v>2</v>
      </c>
      <c r="C15" s="89" t="s">
        <v>163</v>
      </c>
      <c r="D15" s="25" t="s">
        <v>160</v>
      </c>
      <c r="E15" s="26">
        <v>1</v>
      </c>
      <c r="F15" s="30">
        <f>'SCA - Seg Sab'!C142</f>
        <v>9158.6771915065692</v>
      </c>
      <c r="G15" s="31">
        <f>E15*F15</f>
        <v>9158.6771915065692</v>
      </c>
      <c r="H15" s="23"/>
    </row>
    <row r="16" spans="2:9" ht="21" thickBot="1" x14ac:dyDescent="0.35">
      <c r="B16" s="72"/>
      <c r="C16" s="90"/>
      <c r="D16" s="25" t="s">
        <v>161</v>
      </c>
      <c r="E16" s="26">
        <v>1</v>
      </c>
      <c r="F16" s="30">
        <f>'SCA Seg Sex'!C142</f>
        <v>8837.1224493762038</v>
      </c>
      <c r="G16" s="31">
        <f>E16*F16</f>
        <v>8837.1224493762038</v>
      </c>
      <c r="H16" s="23"/>
    </row>
    <row r="17" spans="2:8" ht="21" thickBot="1" x14ac:dyDescent="0.35">
      <c r="B17" s="72"/>
      <c r="C17" s="91"/>
      <c r="D17" s="25" t="s">
        <v>135</v>
      </c>
      <c r="E17" s="26">
        <v>1</v>
      </c>
      <c r="F17" s="30">
        <f>'Posto 12x36 diurno ISS 2%'!C140+'Posto 12x36 noturno ISS 2%'!C142</f>
        <v>34384.910544238817</v>
      </c>
      <c r="G17" s="31">
        <f>E17*F17</f>
        <v>34384.910544238817</v>
      </c>
      <c r="H17" s="23"/>
    </row>
    <row r="18" spans="2:8" ht="15" thickBot="1" x14ac:dyDescent="0.35">
      <c r="B18" s="72"/>
      <c r="C18" s="69" t="s">
        <v>136</v>
      </c>
      <c r="D18" s="74"/>
      <c r="E18" s="74"/>
      <c r="F18" s="70"/>
      <c r="G18" s="32">
        <f>SUM(G15:G17)</f>
        <v>52380.710185121592</v>
      </c>
      <c r="H18" s="23"/>
    </row>
    <row r="19" spans="2:8" ht="15" thickBot="1" x14ac:dyDescent="0.35">
      <c r="B19" s="72"/>
      <c r="C19" s="75" t="s">
        <v>138</v>
      </c>
      <c r="D19" s="76"/>
      <c r="E19" s="76"/>
      <c r="F19" s="33">
        <f>F11</f>
        <v>0.2</v>
      </c>
      <c r="G19" s="34">
        <f>F19*G18</f>
        <v>10476.14203702432</v>
      </c>
      <c r="H19" s="23"/>
    </row>
    <row r="20" spans="2:8" ht="15" thickBot="1" x14ac:dyDescent="0.35">
      <c r="B20" s="73"/>
      <c r="C20" s="77" t="s">
        <v>137</v>
      </c>
      <c r="D20" s="78"/>
      <c r="E20" s="78"/>
      <c r="F20" s="79"/>
      <c r="G20" s="34">
        <f>G19+G18</f>
        <v>62856.852222145913</v>
      </c>
      <c r="H20" s="23"/>
    </row>
    <row r="21" spans="2:8" ht="15" thickBot="1" x14ac:dyDescent="0.35">
      <c r="B21" s="53"/>
      <c r="C21" s="54"/>
      <c r="D21" s="54"/>
      <c r="E21" s="54"/>
      <c r="F21" s="54"/>
      <c r="G21" s="55"/>
      <c r="H21" s="23"/>
    </row>
    <row r="22" spans="2:8" ht="21" thickBot="1" x14ac:dyDescent="0.35">
      <c r="B22" s="69" t="s">
        <v>130</v>
      </c>
      <c r="C22" s="70"/>
      <c r="D22" s="62" t="s">
        <v>131</v>
      </c>
      <c r="E22" s="62" t="s">
        <v>132</v>
      </c>
      <c r="F22" s="62" t="s">
        <v>133</v>
      </c>
      <c r="G22" s="62" t="s">
        <v>134</v>
      </c>
      <c r="H22" s="23"/>
    </row>
    <row r="23" spans="2:8" ht="31.2" thickBot="1" x14ac:dyDescent="0.35">
      <c r="B23" s="71">
        <v>3</v>
      </c>
      <c r="C23" s="63" t="s">
        <v>177</v>
      </c>
      <c r="D23" s="25" t="s">
        <v>135</v>
      </c>
      <c r="E23" s="26">
        <v>1</v>
      </c>
      <c r="F23" s="30">
        <f>'Posto 12x36 diurno ISS 2%'!C140+'Posto 12x36 noturno ISS 2%'!C142</f>
        <v>34384.910544238817</v>
      </c>
      <c r="G23" s="31">
        <f>E23*F23</f>
        <v>34384.910544238817</v>
      </c>
      <c r="H23" s="23"/>
    </row>
    <row r="24" spans="2:8" ht="15" thickBot="1" x14ac:dyDescent="0.35">
      <c r="B24" s="72"/>
      <c r="C24" s="69" t="s">
        <v>136</v>
      </c>
      <c r="D24" s="74"/>
      <c r="E24" s="74"/>
      <c r="F24" s="70"/>
      <c r="G24" s="32">
        <f>SUM(G23:G23)</f>
        <v>34384.910544238817</v>
      </c>
      <c r="H24" s="23"/>
    </row>
    <row r="25" spans="2:8" ht="15" thickBot="1" x14ac:dyDescent="0.35">
      <c r="B25" s="72"/>
      <c r="C25" s="75" t="s">
        <v>138</v>
      </c>
      <c r="D25" s="76"/>
      <c r="E25" s="76"/>
      <c r="F25" s="33">
        <f>F11</f>
        <v>0.2</v>
      </c>
      <c r="G25" s="34">
        <f>F25*G24</f>
        <v>6876.9821088477638</v>
      </c>
      <c r="H25" s="23"/>
    </row>
    <row r="26" spans="2:8" ht="15" thickBot="1" x14ac:dyDescent="0.35">
      <c r="B26" s="73"/>
      <c r="C26" s="77" t="s">
        <v>137</v>
      </c>
      <c r="D26" s="78"/>
      <c r="E26" s="78"/>
      <c r="F26" s="79"/>
      <c r="G26" s="34">
        <f>G25+G24</f>
        <v>41261.892653086579</v>
      </c>
      <c r="H26" s="23"/>
    </row>
    <row r="27" spans="2:8" ht="15" thickBot="1" x14ac:dyDescent="0.35">
      <c r="B27" s="53"/>
      <c r="C27" s="54"/>
      <c r="D27" s="54"/>
      <c r="E27" s="54"/>
      <c r="F27" s="54"/>
      <c r="G27" s="55"/>
      <c r="H27" s="23"/>
    </row>
    <row r="28" spans="2:8" ht="21" thickBot="1" x14ac:dyDescent="0.35">
      <c r="B28" s="69" t="s">
        <v>130</v>
      </c>
      <c r="C28" s="70"/>
      <c r="D28" s="62" t="s">
        <v>131</v>
      </c>
      <c r="E28" s="62" t="s">
        <v>132</v>
      </c>
      <c r="F28" s="62" t="s">
        <v>133</v>
      </c>
      <c r="G28" s="62" t="s">
        <v>134</v>
      </c>
      <c r="H28" s="23"/>
    </row>
    <row r="29" spans="2:8" ht="31.2" thickBot="1" x14ac:dyDescent="0.35">
      <c r="B29" s="71">
        <v>4</v>
      </c>
      <c r="C29" s="63" t="s">
        <v>178</v>
      </c>
      <c r="D29" s="25" t="s">
        <v>135</v>
      </c>
      <c r="E29" s="26">
        <v>1</v>
      </c>
      <c r="F29" s="30">
        <f>'Posto 12x36 diurno ISS 2%'!C140+'Posto 12x36 noturno ISS 2%'!C142</f>
        <v>34384.910544238817</v>
      </c>
      <c r="G29" s="31">
        <f>E29*F29</f>
        <v>34384.910544238817</v>
      </c>
      <c r="H29" s="23"/>
    </row>
    <row r="30" spans="2:8" ht="15" thickBot="1" x14ac:dyDescent="0.35">
      <c r="B30" s="72"/>
      <c r="C30" s="69" t="s">
        <v>136</v>
      </c>
      <c r="D30" s="74"/>
      <c r="E30" s="74"/>
      <c r="F30" s="70"/>
      <c r="G30" s="32">
        <f>SUM(G29:G29)</f>
        <v>34384.910544238817</v>
      </c>
      <c r="H30" s="23"/>
    </row>
    <row r="31" spans="2:8" ht="15" thickBot="1" x14ac:dyDescent="0.35">
      <c r="B31" s="72"/>
      <c r="C31" s="75" t="s">
        <v>138</v>
      </c>
      <c r="D31" s="76"/>
      <c r="E31" s="76"/>
      <c r="F31" s="33">
        <f>F11</f>
        <v>0.2</v>
      </c>
      <c r="G31" s="34">
        <f>F31*G30</f>
        <v>6876.9821088477638</v>
      </c>
      <c r="H31" s="23"/>
    </row>
    <row r="32" spans="2:8" ht="15" thickBot="1" x14ac:dyDescent="0.35">
      <c r="B32" s="73"/>
      <c r="C32" s="77" t="s">
        <v>137</v>
      </c>
      <c r="D32" s="78"/>
      <c r="E32" s="78"/>
      <c r="F32" s="79"/>
      <c r="G32" s="34">
        <f>G31+G30</f>
        <v>41261.892653086579</v>
      </c>
      <c r="H32" s="23"/>
    </row>
    <row r="33" spans="2:14" ht="15" thickBot="1" x14ac:dyDescent="0.35">
      <c r="B33" s="53"/>
      <c r="C33" s="54"/>
      <c r="D33" s="54"/>
      <c r="E33" s="54"/>
      <c r="F33" s="54"/>
      <c r="G33" s="55"/>
      <c r="H33" s="23"/>
    </row>
    <row r="34" spans="2:14" ht="21" thickBot="1" x14ac:dyDescent="0.35">
      <c r="B34" s="69" t="s">
        <v>130</v>
      </c>
      <c r="C34" s="70"/>
      <c r="D34" s="62" t="s">
        <v>131</v>
      </c>
      <c r="E34" s="62" t="s">
        <v>132</v>
      </c>
      <c r="F34" s="62" t="s">
        <v>133</v>
      </c>
      <c r="G34" s="62" t="s">
        <v>134</v>
      </c>
      <c r="H34" s="23"/>
    </row>
    <row r="35" spans="2:14" ht="31.2" thickBot="1" x14ac:dyDescent="0.35">
      <c r="B35" s="71">
        <v>5</v>
      </c>
      <c r="C35" s="64" t="s">
        <v>179</v>
      </c>
      <c r="D35" s="25" t="s">
        <v>135</v>
      </c>
      <c r="E35" s="26">
        <v>1</v>
      </c>
      <c r="F35" s="30">
        <f>'Posto 12x36 diurno ISS 2%'!C140+'Posto 12x36 noturno ISS 2%'!C142</f>
        <v>34384.910544238817</v>
      </c>
      <c r="G35" s="31">
        <f>E35*F35</f>
        <v>34384.910544238817</v>
      </c>
      <c r="H35" s="23"/>
    </row>
    <row r="36" spans="2:14" ht="15" thickBot="1" x14ac:dyDescent="0.35">
      <c r="B36" s="72"/>
      <c r="C36" s="69" t="s">
        <v>136</v>
      </c>
      <c r="D36" s="74"/>
      <c r="E36" s="74"/>
      <c r="F36" s="70"/>
      <c r="G36" s="32">
        <f>SUM(G35:G35)</f>
        <v>34384.910544238817</v>
      </c>
      <c r="H36" s="23"/>
    </row>
    <row r="37" spans="2:14" ht="15" thickBot="1" x14ac:dyDescent="0.35">
      <c r="B37" s="72"/>
      <c r="C37" s="75" t="s">
        <v>138</v>
      </c>
      <c r="D37" s="76"/>
      <c r="E37" s="76"/>
      <c r="F37" s="33">
        <f>F11</f>
        <v>0.2</v>
      </c>
      <c r="G37" s="34">
        <f>F37*G36</f>
        <v>6876.9821088477638</v>
      </c>
      <c r="H37" s="23"/>
    </row>
    <row r="38" spans="2:14" ht="15" thickBot="1" x14ac:dyDescent="0.35">
      <c r="B38" s="73"/>
      <c r="C38" s="77" t="s">
        <v>137</v>
      </c>
      <c r="D38" s="78"/>
      <c r="E38" s="78"/>
      <c r="F38" s="79"/>
      <c r="G38" s="34">
        <f>G37+G36</f>
        <v>41261.892653086579</v>
      </c>
      <c r="H38" s="23"/>
    </row>
    <row r="39" spans="2:14" ht="15" thickBot="1" x14ac:dyDescent="0.35">
      <c r="B39" s="53"/>
      <c r="C39" s="54"/>
      <c r="D39" s="54"/>
      <c r="E39" s="54"/>
      <c r="F39" s="54"/>
      <c r="G39" s="55"/>
      <c r="H39" s="23"/>
    </row>
    <row r="40" spans="2:14" ht="21" thickBot="1" x14ac:dyDescent="0.35">
      <c r="B40" s="69" t="s">
        <v>130</v>
      </c>
      <c r="C40" s="70"/>
      <c r="D40" s="62" t="s">
        <v>131</v>
      </c>
      <c r="E40" s="62" t="s">
        <v>132</v>
      </c>
      <c r="F40" s="62" t="s">
        <v>133</v>
      </c>
      <c r="G40" s="62" t="s">
        <v>134</v>
      </c>
      <c r="H40" s="23"/>
    </row>
    <row r="41" spans="2:14" ht="21" thickBot="1" x14ac:dyDescent="0.35">
      <c r="B41" s="71">
        <v>6</v>
      </c>
      <c r="C41" s="64" t="s">
        <v>180</v>
      </c>
      <c r="D41" s="25" t="s">
        <v>135</v>
      </c>
      <c r="E41" s="26">
        <v>1</v>
      </c>
      <c r="F41" s="30">
        <f>'Posto 12x36 diurno ISS 3%'!C140+'Posto 12x36 noturno ISS 3%'!C142</f>
        <v>34753.25452435921</v>
      </c>
      <c r="G41" s="31">
        <f>E41*F41</f>
        <v>34753.25452435921</v>
      </c>
      <c r="H41" s="23"/>
    </row>
    <row r="42" spans="2:14" ht="15" thickBot="1" x14ac:dyDescent="0.35">
      <c r="B42" s="72"/>
      <c r="C42" s="69" t="s">
        <v>136</v>
      </c>
      <c r="D42" s="74"/>
      <c r="E42" s="74"/>
      <c r="F42" s="70"/>
      <c r="G42" s="32">
        <f>SUM(G41:G41)</f>
        <v>34753.25452435921</v>
      </c>
      <c r="H42" s="23"/>
    </row>
    <row r="43" spans="2:14" ht="15" thickBot="1" x14ac:dyDescent="0.35">
      <c r="B43" s="72"/>
      <c r="C43" s="75" t="s">
        <v>138</v>
      </c>
      <c r="D43" s="76"/>
      <c r="E43" s="76"/>
      <c r="F43" s="33">
        <f>F11</f>
        <v>0.2</v>
      </c>
      <c r="G43" s="34">
        <f>F43*G42</f>
        <v>6950.6509048718426</v>
      </c>
      <c r="H43" s="23"/>
    </row>
    <row r="44" spans="2:14" ht="15" thickBot="1" x14ac:dyDescent="0.35">
      <c r="B44" s="73"/>
      <c r="C44" s="77" t="s">
        <v>137</v>
      </c>
      <c r="D44" s="78"/>
      <c r="E44" s="78"/>
      <c r="F44" s="79"/>
      <c r="G44" s="34">
        <f>G43+G42</f>
        <v>41703.905429231054</v>
      </c>
      <c r="H44" s="23"/>
    </row>
    <row r="45" spans="2:14" x14ac:dyDescent="0.3">
      <c r="B45" s="53"/>
      <c r="C45" s="54"/>
      <c r="D45" s="54"/>
      <c r="E45" s="54"/>
      <c r="F45" s="54"/>
      <c r="G45" s="55"/>
      <c r="H45" s="23"/>
    </row>
    <row r="46" spans="2:14" x14ac:dyDescent="0.3">
      <c r="B46" s="53"/>
      <c r="C46" s="54"/>
      <c r="D46" s="54"/>
      <c r="E46" s="54"/>
      <c r="F46" s="54"/>
      <c r="G46" s="55"/>
      <c r="H46" s="23"/>
      <c r="K46" s="61"/>
      <c r="L46" s="60"/>
      <c r="M46" s="61"/>
      <c r="N46" s="61"/>
    </row>
    <row r="47" spans="2:14" x14ac:dyDescent="0.3">
      <c r="B47" s="53"/>
      <c r="C47" s="54"/>
      <c r="D47" s="54"/>
      <c r="E47" s="54"/>
      <c r="F47" s="54"/>
      <c r="G47" s="55"/>
      <c r="H47" s="23"/>
      <c r="K47" s="61"/>
      <c r="L47" s="60"/>
      <c r="M47" s="61"/>
      <c r="N47" s="61"/>
    </row>
    <row r="48" spans="2:14" ht="15" thickBot="1" x14ac:dyDescent="0.35">
      <c r="K48" s="61"/>
      <c r="L48" s="60"/>
      <c r="M48" s="61"/>
      <c r="N48" s="61"/>
    </row>
    <row r="49" spans="2:14" ht="15.6" thickTop="1" thickBot="1" x14ac:dyDescent="0.35">
      <c r="B49" s="86" t="s">
        <v>181</v>
      </c>
      <c r="C49" s="87"/>
      <c r="D49" s="87"/>
      <c r="E49" s="87"/>
      <c r="F49" s="88"/>
      <c r="G49" s="39">
        <f>G12+G20+G26+G32+G38+G44</f>
        <v>313580.36164936068</v>
      </c>
      <c r="K49" s="61"/>
      <c r="L49" s="60"/>
      <c r="M49" s="61"/>
      <c r="N49" s="61"/>
    </row>
    <row r="50" spans="2:14" ht="15" thickTop="1" x14ac:dyDescent="0.3">
      <c r="G50" s="60"/>
      <c r="K50" s="61"/>
      <c r="L50" s="60"/>
      <c r="M50" s="61"/>
      <c r="N50" s="61"/>
    </row>
    <row r="51" spans="2:14" x14ac:dyDescent="0.3">
      <c r="G51" s="60"/>
      <c r="K51" s="61"/>
      <c r="L51" s="60"/>
      <c r="M51" s="61"/>
      <c r="N51" s="60"/>
    </row>
    <row r="53" spans="2:14" x14ac:dyDescent="0.3">
      <c r="B53" s="85" t="s">
        <v>156</v>
      </c>
      <c r="C53" s="85"/>
      <c r="D53" s="85"/>
      <c r="E53" s="85"/>
      <c r="F53" s="85"/>
      <c r="G53" s="85"/>
      <c r="N53" s="61"/>
    </row>
    <row r="54" spans="2:14" x14ac:dyDescent="0.3">
      <c r="N54" s="61"/>
    </row>
    <row r="55" spans="2:14" x14ac:dyDescent="0.3">
      <c r="N55" s="61"/>
    </row>
    <row r="56" spans="2:14" x14ac:dyDescent="0.3">
      <c r="C56" t="s">
        <v>157</v>
      </c>
    </row>
  </sheetData>
  <sheetProtection password="CDE0" sheet="1" objects="1" scenarios="1"/>
  <dataConsolidate/>
  <mergeCells count="41">
    <mergeCell ref="B14:C14"/>
    <mergeCell ref="B7:G7"/>
    <mergeCell ref="B53:G53"/>
    <mergeCell ref="C10:F10"/>
    <mergeCell ref="C12:F12"/>
    <mergeCell ref="B49:F49"/>
    <mergeCell ref="B15:B20"/>
    <mergeCell ref="C15:C17"/>
    <mergeCell ref="C18:F18"/>
    <mergeCell ref="C19:E19"/>
    <mergeCell ref="C20:F20"/>
    <mergeCell ref="B22:C22"/>
    <mergeCell ref="B23:B26"/>
    <mergeCell ref="C24:F24"/>
    <mergeCell ref="C25:E25"/>
    <mergeCell ref="C26:F26"/>
    <mergeCell ref="B6:G6"/>
    <mergeCell ref="B8:C8"/>
    <mergeCell ref="B9:B12"/>
    <mergeCell ref="C11:E11"/>
    <mergeCell ref="B2:C2"/>
    <mergeCell ref="B3:C3"/>
    <mergeCell ref="B4:C4"/>
    <mergeCell ref="D2:G2"/>
    <mergeCell ref="D3:G3"/>
    <mergeCell ref="D4:G4"/>
    <mergeCell ref="B28:C28"/>
    <mergeCell ref="B29:B32"/>
    <mergeCell ref="C30:F30"/>
    <mergeCell ref="C31:E31"/>
    <mergeCell ref="C32:F32"/>
    <mergeCell ref="B34:C34"/>
    <mergeCell ref="B35:B38"/>
    <mergeCell ref="C36:F36"/>
    <mergeCell ref="C37:E37"/>
    <mergeCell ref="C38:F38"/>
    <mergeCell ref="B40:C40"/>
    <mergeCell ref="B41:B44"/>
    <mergeCell ref="C42:F42"/>
    <mergeCell ref="C43:E43"/>
    <mergeCell ref="C44:F44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2" orientation="portrait" r:id="rId1"/>
  <headerFooter>
    <oddHeader>&amp;R&amp;G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0"/>
  <sheetViews>
    <sheetView topLeftCell="A16" workbookViewId="0">
      <selection activeCell="C32" sqref="C32"/>
    </sheetView>
  </sheetViews>
  <sheetFormatPr defaultColWidth="9.109375" defaultRowHeight="14.4" x14ac:dyDescent="0.3"/>
  <cols>
    <col min="1" max="1" width="23" style="40" bestFit="1" customWidth="1"/>
    <col min="2" max="2" width="23.109375" style="40" customWidth="1"/>
    <col min="3" max="3" width="30.6640625" style="40" customWidth="1"/>
    <col min="4" max="4" width="27.44140625" style="40" customWidth="1"/>
    <col min="5" max="5" width="13.88671875" style="40" customWidth="1"/>
    <col min="6" max="16384" width="9.109375" style="40"/>
  </cols>
  <sheetData>
    <row r="2" spans="1:5" ht="15" thickBot="1" x14ac:dyDescent="0.35"/>
    <row r="3" spans="1:5" ht="16.2" thickBot="1" x14ac:dyDescent="0.35">
      <c r="A3" s="178" t="s">
        <v>13</v>
      </c>
      <c r="B3" s="179"/>
      <c r="C3" s="179"/>
      <c r="D3" s="179"/>
      <c r="E3" s="180"/>
    </row>
    <row r="4" spans="1:5" ht="16.2" thickBot="1" x14ac:dyDescent="0.35">
      <c r="A4" s="178" t="s">
        <v>147</v>
      </c>
      <c r="B4" s="179"/>
      <c r="C4" s="179"/>
      <c r="D4" s="179"/>
      <c r="E4" s="180"/>
    </row>
    <row r="5" spans="1:5" ht="31.8" thickBot="1" x14ac:dyDescent="0.35">
      <c r="A5" s="181" t="s">
        <v>102</v>
      </c>
      <c r="B5" s="182" t="s">
        <v>9</v>
      </c>
      <c r="C5" s="182" t="s">
        <v>10</v>
      </c>
      <c r="D5" s="183" t="s">
        <v>12</v>
      </c>
      <c r="E5" s="184" t="s">
        <v>11</v>
      </c>
    </row>
    <row r="6" spans="1:5" ht="15.6" x14ac:dyDescent="0.3">
      <c r="A6" s="190"/>
      <c r="B6" s="50">
        <f>'Planilha de Apoio - P 12 x 36'!B6</f>
        <v>6.5</v>
      </c>
      <c r="C6" s="185">
        <v>2</v>
      </c>
      <c r="D6" s="186">
        <v>26</v>
      </c>
      <c r="E6" s="187">
        <f t="shared" ref="E6" si="0">B6*C6*D6</f>
        <v>338</v>
      </c>
    </row>
    <row r="7" spans="1:5" ht="15" thickBot="1" x14ac:dyDescent="0.35">
      <c r="A7" s="41"/>
      <c r="B7" s="42"/>
      <c r="C7" s="188"/>
      <c r="D7" s="188"/>
      <c r="E7" s="189"/>
    </row>
    <row r="8" spans="1:5" ht="16.2" thickBot="1" x14ac:dyDescent="0.35">
      <c r="A8" s="178" t="s">
        <v>17</v>
      </c>
      <c r="B8" s="179"/>
      <c r="C8" s="179"/>
      <c r="D8" s="179"/>
      <c r="E8" s="180"/>
    </row>
    <row r="9" spans="1:5" ht="16.2" thickBot="1" x14ac:dyDescent="0.35">
      <c r="A9" s="181" t="s">
        <v>2</v>
      </c>
      <c r="B9" s="182" t="s">
        <v>0</v>
      </c>
      <c r="C9" s="182" t="s">
        <v>14</v>
      </c>
      <c r="D9" s="182" t="s">
        <v>1</v>
      </c>
      <c r="E9" s="184" t="s">
        <v>15</v>
      </c>
    </row>
    <row r="10" spans="1:5" ht="16.2" thickBot="1" x14ac:dyDescent="0.35">
      <c r="A10" s="190"/>
      <c r="B10" s="205">
        <f>'SCA - Seg Sab'!C10</f>
        <v>2045.92</v>
      </c>
      <c r="C10" s="192">
        <v>1</v>
      </c>
      <c r="D10" s="192">
        <v>0.06</v>
      </c>
      <c r="E10" s="187">
        <f t="shared" ref="E10" si="1">B10*C10*D10</f>
        <v>122.7552</v>
      </c>
    </row>
    <row r="11" spans="1:5" ht="16.2" thickBot="1" x14ac:dyDescent="0.35">
      <c r="A11" s="191"/>
      <c r="B11" s="188"/>
      <c r="C11" s="192"/>
      <c r="D11" s="192"/>
      <c r="E11" s="187"/>
    </row>
    <row r="12" spans="1:5" ht="16.2" thickBot="1" x14ac:dyDescent="0.35">
      <c r="A12" s="193" t="s">
        <v>152</v>
      </c>
      <c r="B12" s="194"/>
      <c r="C12" s="194"/>
      <c r="D12" s="195"/>
      <c r="E12" s="189"/>
    </row>
    <row r="13" spans="1:5" ht="16.2" thickBot="1" x14ac:dyDescent="0.35">
      <c r="A13" s="181" t="s">
        <v>2</v>
      </c>
      <c r="B13" s="182" t="s">
        <v>11</v>
      </c>
      <c r="C13" s="182" t="s">
        <v>16</v>
      </c>
      <c r="D13" s="184" t="s">
        <v>18</v>
      </c>
      <c r="E13" s="189"/>
    </row>
    <row r="14" spans="1:5" ht="16.2" thickBot="1" x14ac:dyDescent="0.35">
      <c r="A14" s="190"/>
      <c r="B14" s="196">
        <f>E6</f>
        <v>338</v>
      </c>
      <c r="C14" s="196">
        <f>E10</f>
        <v>122.7552</v>
      </c>
      <c r="D14" s="197">
        <f>B14-C14</f>
        <v>215.2448</v>
      </c>
      <c r="E14" s="198"/>
    </row>
    <row r="15" spans="1:5" ht="20.25" customHeight="1" thickBot="1" x14ac:dyDescent="0.35">
      <c r="A15" s="199"/>
      <c r="B15" s="199"/>
      <c r="C15" s="199"/>
      <c r="D15" s="199"/>
      <c r="E15" s="199"/>
    </row>
    <row r="16" spans="1:5" ht="16.2" thickBot="1" x14ac:dyDescent="0.35">
      <c r="A16" s="193" t="s">
        <v>19</v>
      </c>
      <c r="B16" s="194"/>
      <c r="C16" s="194"/>
      <c r="D16" s="195"/>
      <c r="E16" s="199"/>
    </row>
    <row r="17" spans="1:5" ht="16.2" thickBot="1" x14ac:dyDescent="0.35">
      <c r="A17" s="193" t="str">
        <f>A4</f>
        <v>Posto Seg Sab</v>
      </c>
      <c r="B17" s="194"/>
      <c r="C17" s="194"/>
      <c r="D17" s="195"/>
      <c r="E17" s="199"/>
    </row>
    <row r="18" spans="1:5" ht="16.2" thickBot="1" x14ac:dyDescent="0.35">
      <c r="A18" s="201" t="s">
        <v>2</v>
      </c>
      <c r="B18" s="202" t="s">
        <v>20</v>
      </c>
      <c r="C18" s="203" t="s">
        <v>12</v>
      </c>
      <c r="D18" s="204" t="s">
        <v>3</v>
      </c>
      <c r="E18" s="199"/>
    </row>
    <row r="19" spans="1:5" ht="16.2" thickBot="1" x14ac:dyDescent="0.35">
      <c r="A19" s="190"/>
      <c r="B19" s="205">
        <f>'Planilha de Apoio - P 12 x 36'!B19</f>
        <v>37</v>
      </c>
      <c r="C19" s="186">
        <v>26</v>
      </c>
      <c r="D19" s="187">
        <f>(B19*C19)</f>
        <v>962</v>
      </c>
      <c r="E19" s="199"/>
    </row>
    <row r="20" spans="1:5" ht="16.2" thickBot="1" x14ac:dyDescent="0.35">
      <c r="A20" s="207" t="s">
        <v>115</v>
      </c>
      <c r="B20" s="208"/>
      <c r="C20" s="248">
        <v>0.18</v>
      </c>
      <c r="D20" s="210">
        <f>((B19*C19)*C20)</f>
        <v>173.16</v>
      </c>
      <c r="E20" s="199"/>
    </row>
    <row r="21" spans="1:5" ht="16.2" thickBot="1" x14ac:dyDescent="0.35">
      <c r="A21" s="249" t="s">
        <v>150</v>
      </c>
      <c r="B21" s="250"/>
      <c r="C21" s="250"/>
      <c r="D21" s="251">
        <f>D19-D20</f>
        <v>788.84</v>
      </c>
      <c r="E21" s="199"/>
    </row>
    <row r="22" spans="1:5" ht="16.5" customHeight="1" x14ac:dyDescent="0.3">
      <c r="A22" s="252"/>
      <c r="B22" s="253"/>
      <c r="C22" s="254"/>
      <c r="D22" s="255"/>
      <c r="E22" s="199"/>
    </row>
    <row r="23" spans="1:5" ht="16.2" thickBot="1" x14ac:dyDescent="0.35">
      <c r="A23" s="215" t="s">
        <v>124</v>
      </c>
      <c r="B23" s="216"/>
      <c r="C23" s="216"/>
      <c r="D23" s="217"/>
      <c r="E23" s="199"/>
    </row>
    <row r="24" spans="1:5" ht="16.2" thickBot="1" x14ac:dyDescent="0.35">
      <c r="A24" s="201" t="s">
        <v>2</v>
      </c>
      <c r="B24" s="202" t="s">
        <v>112</v>
      </c>
      <c r="C24" s="203" t="s">
        <v>114</v>
      </c>
      <c r="D24" s="204" t="s">
        <v>3</v>
      </c>
      <c r="E24" s="206"/>
    </row>
    <row r="25" spans="1:5" ht="15.6" x14ac:dyDescent="0.3">
      <c r="A25" s="190"/>
      <c r="B25" s="205">
        <f>'Planilha de Apoio - P 12 x 36'!B25</f>
        <v>187.97</v>
      </c>
      <c r="C25" s="186">
        <v>0.05</v>
      </c>
      <c r="D25" s="187">
        <f>B25-(B25*C25)</f>
        <v>178.57149999999999</v>
      </c>
      <c r="E25" s="199"/>
    </row>
    <row r="26" spans="1:5" ht="15.6" x14ac:dyDescent="0.3">
      <c r="A26" s="218" t="s">
        <v>118</v>
      </c>
      <c r="B26" s="218"/>
      <c r="C26" s="218"/>
      <c r="D26" s="218"/>
      <c r="E26" s="199"/>
    </row>
    <row r="27" spans="1:5" ht="15.6" x14ac:dyDescent="0.3">
      <c r="A27" s="218" t="s">
        <v>122</v>
      </c>
      <c r="B27" s="218"/>
      <c r="C27" s="218"/>
      <c r="D27" s="218"/>
      <c r="E27" s="199"/>
    </row>
    <row r="28" spans="1:5" ht="15.6" x14ac:dyDescent="0.3">
      <c r="A28" s="219" t="s">
        <v>2</v>
      </c>
      <c r="B28" s="219" t="s">
        <v>3</v>
      </c>
      <c r="C28" s="220" t="s">
        <v>112</v>
      </c>
      <c r="D28" s="219" t="s">
        <v>183</v>
      </c>
    </row>
    <row r="29" spans="1:5" x14ac:dyDescent="0.3">
      <c r="A29" s="222" t="s">
        <v>172</v>
      </c>
      <c r="B29" s="51">
        <f>'Planilha de Apoio - P 12 x 36'!B29</f>
        <v>10</v>
      </c>
      <c r="C29" s="221">
        <f t="shared" ref="C29:C31" si="2">B29/12</f>
        <v>0.83333333333333337</v>
      </c>
      <c r="D29" s="221">
        <f>C29</f>
        <v>0.83333333333333337</v>
      </c>
    </row>
    <row r="30" spans="1:5" x14ac:dyDescent="0.3">
      <c r="A30" s="221" t="s">
        <v>119</v>
      </c>
      <c r="B30" s="51">
        <f>'Planilha de Apoio - P 12 x 36'!B30</f>
        <v>24</v>
      </c>
      <c r="C30" s="221">
        <f t="shared" si="2"/>
        <v>2</v>
      </c>
      <c r="D30" s="221">
        <f t="shared" ref="D30:D33" si="3">C30</f>
        <v>2</v>
      </c>
    </row>
    <row r="31" spans="1:5" x14ac:dyDescent="0.3">
      <c r="A31" s="221" t="s">
        <v>120</v>
      </c>
      <c r="B31" s="51">
        <f>'Planilha de Apoio - P 12 x 36'!B31</f>
        <v>80</v>
      </c>
      <c r="C31" s="221">
        <f t="shared" si="2"/>
        <v>6.666666666666667</v>
      </c>
      <c r="D31" s="221">
        <f t="shared" si="3"/>
        <v>6.666666666666667</v>
      </c>
    </row>
    <row r="32" spans="1:5" x14ac:dyDescent="0.3">
      <c r="A32" s="51"/>
      <c r="B32" s="51"/>
      <c r="C32" s="221">
        <f t="shared" ref="C32:C33" si="4">B32/12</f>
        <v>0</v>
      </c>
      <c r="D32" s="221">
        <f t="shared" si="3"/>
        <v>0</v>
      </c>
    </row>
    <row r="33" spans="1:4" x14ac:dyDescent="0.3">
      <c r="A33" s="243"/>
      <c r="B33" s="51"/>
      <c r="C33" s="221">
        <f t="shared" si="4"/>
        <v>0</v>
      </c>
      <c r="D33" s="221">
        <f t="shared" si="3"/>
        <v>0</v>
      </c>
    </row>
    <row r="34" spans="1:4" x14ac:dyDescent="0.3">
      <c r="A34" s="223" t="s">
        <v>5</v>
      </c>
      <c r="B34" s="224"/>
      <c r="C34" s="225"/>
      <c r="D34" s="221">
        <f>SUM(D29:D33)</f>
        <v>9.5</v>
      </c>
    </row>
    <row r="35" spans="1:4" ht="16.2" thickBot="1" x14ac:dyDescent="0.35">
      <c r="A35" s="226" t="s">
        <v>144</v>
      </c>
      <c r="B35" s="227"/>
      <c r="C35" s="227"/>
      <c r="D35" s="228"/>
    </row>
    <row r="36" spans="1:4" ht="16.2" thickBot="1" x14ac:dyDescent="0.35">
      <c r="A36" s="229" t="s">
        <v>27</v>
      </c>
      <c r="B36" s="43" t="s">
        <v>28</v>
      </c>
      <c r="C36" s="43" t="s">
        <v>29</v>
      </c>
      <c r="D36" s="230" t="s">
        <v>3</v>
      </c>
    </row>
    <row r="37" spans="1:4" ht="16.2" thickBot="1" x14ac:dyDescent="0.35">
      <c r="A37" s="231" t="s">
        <v>166</v>
      </c>
      <c r="B37" s="2">
        <v>2</v>
      </c>
      <c r="C37" s="256">
        <f>'Planilha de Apoio - P 12 x 36'!C37</f>
        <v>650</v>
      </c>
      <c r="D37" s="234">
        <f>C37*B37</f>
        <v>1300</v>
      </c>
    </row>
    <row r="38" spans="1:4" ht="16.2" thickBot="1" x14ac:dyDescent="0.35">
      <c r="A38" s="232" t="s">
        <v>167</v>
      </c>
      <c r="B38" s="3">
        <v>3</v>
      </c>
      <c r="C38" s="256">
        <f>'Planilha de Apoio - P 12 x 36'!C38</f>
        <v>35</v>
      </c>
      <c r="D38" s="234">
        <f t="shared" ref="D38" si="5">C38*B38</f>
        <v>105</v>
      </c>
    </row>
    <row r="39" spans="1:4" ht="16.2" thickBot="1" x14ac:dyDescent="0.35">
      <c r="A39" s="231" t="s">
        <v>168</v>
      </c>
      <c r="B39" s="2">
        <v>3</v>
      </c>
      <c r="C39" s="256">
        <f>'Planilha de Apoio - P 12 x 36'!C39</f>
        <v>150</v>
      </c>
      <c r="D39" s="234">
        <f>C39*B39</f>
        <v>450</v>
      </c>
    </row>
    <row r="40" spans="1:4" ht="16.2" thickBot="1" x14ac:dyDescent="0.35">
      <c r="A40" s="232" t="s">
        <v>30</v>
      </c>
      <c r="B40" s="3">
        <v>4</v>
      </c>
      <c r="C40" s="256">
        <f>'Planilha de Apoio - P 12 x 36'!C40</f>
        <v>150</v>
      </c>
      <c r="D40" s="234">
        <f t="shared" ref="D40:D46" si="6">C40*B40</f>
        <v>600</v>
      </c>
    </row>
    <row r="41" spans="1:4" ht="16.2" thickBot="1" x14ac:dyDescent="0.35">
      <c r="A41" s="232" t="s">
        <v>142</v>
      </c>
      <c r="B41" s="3">
        <v>2</v>
      </c>
      <c r="C41" s="256">
        <f>'Planilha de Apoio - P 12 x 36'!C41</f>
        <v>150</v>
      </c>
      <c r="D41" s="234">
        <f t="shared" si="6"/>
        <v>300</v>
      </c>
    </row>
    <row r="42" spans="1:4" ht="16.2" thickBot="1" x14ac:dyDescent="0.35">
      <c r="A42" s="232" t="s">
        <v>121</v>
      </c>
      <c r="B42" s="3">
        <v>5</v>
      </c>
      <c r="C42" s="256">
        <f>'Planilha de Apoio - P 12 x 36'!C42</f>
        <v>15</v>
      </c>
      <c r="D42" s="234">
        <f t="shared" si="6"/>
        <v>75</v>
      </c>
    </row>
    <row r="43" spans="1:4" ht="16.2" thickBot="1" x14ac:dyDescent="0.35">
      <c r="A43" s="232" t="s">
        <v>169</v>
      </c>
      <c r="B43" s="3">
        <v>1</v>
      </c>
      <c r="C43" s="256">
        <f>'Planilha de Apoio - P 12 x 36'!C43</f>
        <v>380</v>
      </c>
      <c r="D43" s="234">
        <f t="shared" si="6"/>
        <v>380</v>
      </c>
    </row>
    <row r="44" spans="1:4" ht="16.2" thickBot="1" x14ac:dyDescent="0.35">
      <c r="A44" s="233" t="s">
        <v>170</v>
      </c>
      <c r="B44" s="3">
        <v>1</v>
      </c>
      <c r="C44" s="256">
        <f>'Planilha de Apoio - P 12 x 36'!C44</f>
        <v>50</v>
      </c>
      <c r="D44" s="234">
        <f t="shared" si="6"/>
        <v>50</v>
      </c>
    </row>
    <row r="45" spans="1:4" ht="16.2" thickBot="1" x14ac:dyDescent="0.35">
      <c r="A45" s="233" t="s">
        <v>171</v>
      </c>
      <c r="B45" s="3">
        <v>1</v>
      </c>
      <c r="C45" s="256">
        <f>'Planilha de Apoio - P 12 x 36'!C45</f>
        <v>5</v>
      </c>
      <c r="D45" s="234">
        <f t="shared" si="6"/>
        <v>5</v>
      </c>
    </row>
    <row r="46" spans="1:4" ht="16.2" thickBot="1" x14ac:dyDescent="0.35">
      <c r="A46" s="232" t="s">
        <v>111</v>
      </c>
      <c r="B46" s="3">
        <v>2</v>
      </c>
      <c r="C46" s="256">
        <f>'Planilha de Apoio - P 12 x 36'!C46</f>
        <v>80</v>
      </c>
      <c r="D46" s="234">
        <f t="shared" si="6"/>
        <v>160</v>
      </c>
    </row>
    <row r="47" spans="1:4" ht="16.2" thickBot="1" x14ac:dyDescent="0.35">
      <c r="A47" s="235" t="s">
        <v>31</v>
      </c>
      <c r="B47" s="236"/>
      <c r="C47" s="237"/>
      <c r="D47" s="238"/>
    </row>
    <row r="48" spans="1:4" ht="16.2" thickBot="1" x14ac:dyDescent="0.35">
      <c r="A48" s="235" t="s">
        <v>32</v>
      </c>
      <c r="B48" s="236"/>
      <c r="C48" s="237"/>
      <c r="D48" s="239"/>
    </row>
    <row r="49" spans="1:4" ht="16.2" thickBot="1" x14ac:dyDescent="0.35">
      <c r="A49" s="240" t="s">
        <v>2</v>
      </c>
      <c r="B49" s="241" t="s">
        <v>21</v>
      </c>
      <c r="C49" s="242" t="s">
        <v>33</v>
      </c>
      <c r="D49" s="239"/>
    </row>
    <row r="50" spans="1:4" ht="15.6" x14ac:dyDescent="0.3">
      <c r="A50" s="190"/>
      <c r="B50" s="5">
        <f>SUM(D37:D46)</f>
        <v>3425</v>
      </c>
      <c r="C50" s="44">
        <f>B50/12</f>
        <v>285.41666666666669</v>
      </c>
      <c r="D50" s="4"/>
    </row>
  </sheetData>
  <sheetProtection password="CDE0" sheet="1" objects="1" scenarios="1"/>
  <mergeCells count="15">
    <mergeCell ref="A47:C47"/>
    <mergeCell ref="A48:C48"/>
    <mergeCell ref="A20:B20"/>
    <mergeCell ref="A21:C21"/>
    <mergeCell ref="A23:D23"/>
    <mergeCell ref="A26:D26"/>
    <mergeCell ref="A27:D27"/>
    <mergeCell ref="A34:C34"/>
    <mergeCell ref="A35:D35"/>
    <mergeCell ref="A17:D17"/>
    <mergeCell ref="A3:E3"/>
    <mergeCell ref="A4:E4"/>
    <mergeCell ref="A8:E8"/>
    <mergeCell ref="A12:D12"/>
    <mergeCell ref="A16:D16"/>
  </mergeCells>
  <pageMargins left="0.511811024" right="0.511811024" top="0.78740157499999996" bottom="0.78740157499999996" header="0.31496062000000002" footer="0.31496062000000002"/>
  <pageSetup paperSize="9" scale="78" orientation="portrait" verticalDpi="0" r:id="rId1"/>
  <ignoredErrors>
    <ignoredError sqref="C37:C46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"/>
  <sheetViews>
    <sheetView topLeftCell="A103" workbookViewId="0">
      <selection activeCell="B120" sqref="B120"/>
    </sheetView>
  </sheetViews>
  <sheetFormatPr defaultColWidth="9.109375" defaultRowHeight="15.6" x14ac:dyDescent="0.3"/>
  <cols>
    <col min="1" max="1" width="16.33203125" style="12" customWidth="1"/>
    <col min="2" max="2" width="72.109375" style="12" customWidth="1"/>
    <col min="3" max="3" width="18" style="12" customWidth="1"/>
    <col min="4" max="4" width="14.33203125" style="12" customWidth="1"/>
    <col min="5" max="5" width="12.6640625" style="12" customWidth="1"/>
    <col min="6" max="6" width="17.33203125" style="12" bestFit="1" customWidth="1"/>
    <col min="7" max="7" width="15.109375" style="12" customWidth="1"/>
    <col min="8" max="16384" width="9.109375" style="12"/>
  </cols>
  <sheetData>
    <row r="1" spans="1:7" ht="22.8" x14ac:dyDescent="0.4">
      <c r="A1" s="129" t="s">
        <v>99</v>
      </c>
      <c r="B1" s="129"/>
      <c r="C1" s="129"/>
      <c r="D1" s="129"/>
    </row>
    <row r="2" spans="1:7" ht="22.8" x14ac:dyDescent="0.4">
      <c r="A2" s="129" t="s">
        <v>100</v>
      </c>
      <c r="B2" s="129"/>
      <c r="C2" s="129"/>
      <c r="D2" s="129"/>
    </row>
    <row r="3" spans="1:7" x14ac:dyDescent="0.3">
      <c r="A3" s="130"/>
      <c r="B3" s="130"/>
      <c r="C3" s="130"/>
      <c r="D3" s="130"/>
    </row>
    <row r="4" spans="1:7" x14ac:dyDescent="0.3">
      <c r="A4" s="131" t="s">
        <v>108</v>
      </c>
      <c r="B4" s="170" t="s">
        <v>184</v>
      </c>
      <c r="C4" s="170"/>
      <c r="D4" s="128"/>
    </row>
    <row r="5" spans="1:7" x14ac:dyDescent="0.3">
      <c r="A5" s="131" t="s">
        <v>109</v>
      </c>
      <c r="B5" s="170" t="s">
        <v>159</v>
      </c>
      <c r="C5" s="170"/>
      <c r="D5" s="128"/>
      <c r="E5" s="22"/>
    </row>
    <row r="6" spans="1:7" x14ac:dyDescent="0.3">
      <c r="A6" s="131"/>
      <c r="B6" s="170"/>
      <c r="C6" s="170"/>
      <c r="D6" s="128"/>
    </row>
    <row r="7" spans="1:7" x14ac:dyDescent="0.3">
      <c r="A7" s="134" t="s">
        <v>34</v>
      </c>
      <c r="B7" s="134"/>
      <c r="C7" s="134"/>
      <c r="D7" s="128"/>
    </row>
    <row r="8" spans="1:7" ht="16.2" thickBot="1" x14ac:dyDescent="0.35">
      <c r="A8" s="128"/>
      <c r="B8" s="128"/>
      <c r="C8" s="128"/>
      <c r="D8" s="245"/>
      <c r="E8" s="38"/>
      <c r="F8" s="38"/>
      <c r="G8" s="38"/>
    </row>
    <row r="9" spans="1:7" ht="16.2" thickBot="1" x14ac:dyDescent="0.35">
      <c r="A9" s="135">
        <v>1</v>
      </c>
      <c r="B9" s="136" t="s">
        <v>35</v>
      </c>
      <c r="C9" s="136" t="s">
        <v>36</v>
      </c>
      <c r="D9" s="141"/>
      <c r="E9" s="37"/>
      <c r="F9" s="38"/>
      <c r="G9" s="38"/>
    </row>
    <row r="10" spans="1:7" ht="16.2" thickBot="1" x14ac:dyDescent="0.35">
      <c r="A10" s="137" t="s">
        <v>37</v>
      </c>
      <c r="B10" s="138" t="s">
        <v>38</v>
      </c>
      <c r="C10" s="112">
        <v>2045.92</v>
      </c>
      <c r="D10" s="139">
        <f>C10+C11</f>
        <v>2659.6959999999999</v>
      </c>
      <c r="E10" s="36">
        <f>D10/220</f>
        <v>12.089527272727272</v>
      </c>
      <c r="F10" s="38"/>
      <c r="G10" s="38"/>
    </row>
    <row r="11" spans="1:7" ht="16.2" thickBot="1" x14ac:dyDescent="0.35">
      <c r="A11" s="137" t="s">
        <v>39</v>
      </c>
      <c r="B11" s="138" t="s">
        <v>113</v>
      </c>
      <c r="C11" s="112">
        <f>C10*0.3</f>
        <v>613.77599999999995</v>
      </c>
      <c r="D11" s="246">
        <f>5*4.34</f>
        <v>21.7</v>
      </c>
      <c r="E11" s="36">
        <f>E10*0.2</f>
        <v>2.4179054545454548</v>
      </c>
      <c r="F11" s="38"/>
      <c r="G11" s="38"/>
    </row>
    <row r="12" spans="1:7" ht="16.2" thickBot="1" x14ac:dyDescent="0.35">
      <c r="A12" s="137" t="s">
        <v>40</v>
      </c>
      <c r="B12" s="138" t="s">
        <v>148</v>
      </c>
      <c r="C12" s="112">
        <f>D13*E13</f>
        <v>83.949677381818191</v>
      </c>
      <c r="D12" s="140"/>
      <c r="E12" s="36">
        <f>E11+E10</f>
        <v>14.507432727272727</v>
      </c>
      <c r="F12" s="38"/>
      <c r="G12" s="38"/>
    </row>
    <row r="13" spans="1:7" ht="16.2" thickBot="1" x14ac:dyDescent="0.35">
      <c r="A13" s="137" t="s">
        <v>41</v>
      </c>
      <c r="B13" s="138" t="s">
        <v>149</v>
      </c>
      <c r="C13" s="112">
        <f>C12*22%</f>
        <v>18.468929024000001</v>
      </c>
      <c r="D13" s="141">
        <f>1*4.34</f>
        <v>4.34</v>
      </c>
      <c r="E13" s="68">
        <f>E10*1.6</f>
        <v>19.343243636363638</v>
      </c>
      <c r="F13" s="38"/>
      <c r="G13" s="38"/>
    </row>
    <row r="14" spans="1:7" ht="16.2" thickBot="1" x14ac:dyDescent="0.35">
      <c r="A14" s="142" t="s">
        <v>5</v>
      </c>
      <c r="B14" s="143"/>
      <c r="C14" s="119">
        <f>SUM(C10:C13)</f>
        <v>2762.114606405818</v>
      </c>
      <c r="D14" s="141"/>
      <c r="E14" s="37"/>
      <c r="F14" s="38"/>
      <c r="G14" s="38"/>
    </row>
    <row r="15" spans="1:7" x14ac:dyDescent="0.3">
      <c r="A15" s="128"/>
      <c r="B15" s="128"/>
      <c r="C15" s="128"/>
      <c r="D15" s="245"/>
      <c r="E15" s="38"/>
      <c r="F15" s="38"/>
      <c r="G15" s="38"/>
    </row>
    <row r="16" spans="1:7" x14ac:dyDescent="0.3">
      <c r="A16" s="128"/>
      <c r="B16" s="128"/>
      <c r="C16" s="128"/>
      <c r="D16" s="245"/>
      <c r="E16" s="38"/>
      <c r="F16" s="38"/>
      <c r="G16" s="38"/>
    </row>
    <row r="17" spans="1:4" x14ac:dyDescent="0.3">
      <c r="A17" s="144" t="s">
        <v>47</v>
      </c>
      <c r="B17" s="144"/>
      <c r="C17" s="144"/>
      <c r="D17" s="128"/>
    </row>
    <row r="18" spans="1:4" x14ac:dyDescent="0.3">
      <c r="A18" s="145"/>
      <c r="B18" s="128"/>
      <c r="C18" s="128"/>
      <c r="D18" s="128"/>
    </row>
    <row r="19" spans="1:4" x14ac:dyDescent="0.3">
      <c r="A19" s="146" t="s">
        <v>48</v>
      </c>
      <c r="B19" s="146"/>
      <c r="C19" s="146"/>
      <c r="D19" s="128"/>
    </row>
    <row r="20" spans="1:4" ht="16.2" thickBot="1" x14ac:dyDescent="0.35">
      <c r="A20" s="128"/>
      <c r="B20" s="128"/>
      <c r="C20" s="128"/>
      <c r="D20" s="128"/>
    </row>
    <row r="21" spans="1:4" ht="16.2" thickBot="1" x14ac:dyDescent="0.35">
      <c r="A21" s="135" t="s">
        <v>49</v>
      </c>
      <c r="B21" s="136" t="s">
        <v>50</v>
      </c>
      <c r="C21" s="136" t="s">
        <v>56</v>
      </c>
      <c r="D21" s="136" t="s">
        <v>36</v>
      </c>
    </row>
    <row r="22" spans="1:4" ht="16.2" thickBot="1" x14ac:dyDescent="0.35">
      <c r="A22" s="137" t="s">
        <v>37</v>
      </c>
      <c r="B22" s="147" t="s">
        <v>51</v>
      </c>
      <c r="C22" s="121">
        <v>8.3299999999999999E-2</v>
      </c>
      <c r="D22" s="125">
        <f>C$14*C22</f>
        <v>230.08414671360464</v>
      </c>
    </row>
    <row r="23" spans="1:4" ht="16.2" thickBot="1" x14ac:dyDescent="0.35">
      <c r="A23" s="137" t="s">
        <v>39</v>
      </c>
      <c r="B23" s="149" t="s">
        <v>52</v>
      </c>
      <c r="C23" s="148">
        <v>0.121</v>
      </c>
      <c r="D23" s="124">
        <f>C$14*C23</f>
        <v>334.21586737510398</v>
      </c>
    </row>
    <row r="24" spans="1:4" ht="16.2" thickBot="1" x14ac:dyDescent="0.35">
      <c r="A24" s="150" t="s">
        <v>5</v>
      </c>
      <c r="B24" s="151"/>
      <c r="C24" s="126">
        <f>SUM(C22:C23)</f>
        <v>0.20429999999999998</v>
      </c>
      <c r="D24" s="127">
        <f>C$14*C24</f>
        <v>564.30001408870862</v>
      </c>
    </row>
    <row r="25" spans="1:4" x14ac:dyDescent="0.3">
      <c r="A25" s="128"/>
      <c r="B25" s="128"/>
      <c r="C25" s="128"/>
      <c r="D25" s="128"/>
    </row>
    <row r="26" spans="1:4" x14ac:dyDescent="0.3">
      <c r="A26" s="128"/>
      <c r="B26" s="128"/>
      <c r="C26" s="128"/>
      <c r="D26" s="128"/>
    </row>
    <row r="27" spans="1:4" x14ac:dyDescent="0.3">
      <c r="A27" s="152" t="s">
        <v>53</v>
      </c>
      <c r="B27" s="152"/>
      <c r="C27" s="152"/>
      <c r="D27" s="152"/>
    </row>
    <row r="28" spans="1:4" ht="16.2" thickBot="1" x14ac:dyDescent="0.35">
      <c r="A28" s="128"/>
      <c r="B28" s="128"/>
      <c r="C28" s="128"/>
      <c r="D28" s="128"/>
    </row>
    <row r="29" spans="1:4" ht="16.2" thickBot="1" x14ac:dyDescent="0.35">
      <c r="A29" s="135" t="s">
        <v>54</v>
      </c>
      <c r="B29" s="136" t="s">
        <v>55</v>
      </c>
      <c r="C29" s="136" t="s">
        <v>56</v>
      </c>
      <c r="D29" s="136" t="s">
        <v>36</v>
      </c>
    </row>
    <row r="30" spans="1:4" ht="16.2" thickBot="1" x14ac:dyDescent="0.35">
      <c r="A30" s="137" t="s">
        <v>37</v>
      </c>
      <c r="B30" s="138" t="s">
        <v>57</v>
      </c>
      <c r="C30" s="113">
        <v>0.2</v>
      </c>
      <c r="D30" s="124">
        <f t="shared" ref="D30:D38" si="0">(D$24+C$14)*C30</f>
        <v>665.28292409890537</v>
      </c>
    </row>
    <row r="31" spans="1:4" ht="16.2" thickBot="1" x14ac:dyDescent="0.35">
      <c r="A31" s="137" t="s">
        <v>39</v>
      </c>
      <c r="B31" s="138" t="s">
        <v>58</v>
      </c>
      <c r="C31" s="113">
        <v>2.5000000000000001E-2</v>
      </c>
      <c r="D31" s="124">
        <f t="shared" si="0"/>
        <v>83.160365512363171</v>
      </c>
    </row>
    <row r="32" spans="1:4" ht="16.2" thickBot="1" x14ac:dyDescent="0.35">
      <c r="A32" s="137" t="s">
        <v>40</v>
      </c>
      <c r="B32" s="138" t="s">
        <v>59</v>
      </c>
      <c r="C32" s="177">
        <f>'Posto 12x36 diurno ISS 2%'!C30</f>
        <v>0.03</v>
      </c>
      <c r="D32" s="124">
        <f t="shared" si="0"/>
        <v>99.792438614835788</v>
      </c>
    </row>
    <row r="33" spans="1:5" ht="16.2" thickBot="1" x14ac:dyDescent="0.35">
      <c r="A33" s="137" t="s">
        <v>41</v>
      </c>
      <c r="B33" s="138" t="s">
        <v>60</v>
      </c>
      <c r="C33" s="113">
        <v>1.4999999999999999E-2</v>
      </c>
      <c r="D33" s="124">
        <f t="shared" si="0"/>
        <v>49.896219307417894</v>
      </c>
    </row>
    <row r="34" spans="1:5" ht="16.2" thickBot="1" x14ac:dyDescent="0.35">
      <c r="A34" s="137" t="s">
        <v>42</v>
      </c>
      <c r="B34" s="138" t="s">
        <v>61</v>
      </c>
      <c r="C34" s="113">
        <v>0.01</v>
      </c>
      <c r="D34" s="124">
        <f t="shared" si="0"/>
        <v>33.264146204945263</v>
      </c>
    </row>
    <row r="35" spans="1:5" ht="16.2" thickBot="1" x14ac:dyDescent="0.35">
      <c r="A35" s="137" t="s">
        <v>44</v>
      </c>
      <c r="B35" s="138" t="s">
        <v>6</v>
      </c>
      <c r="C35" s="113">
        <v>6.0000000000000001E-3</v>
      </c>
      <c r="D35" s="124">
        <f t="shared" si="0"/>
        <v>19.95848772296716</v>
      </c>
    </row>
    <row r="36" spans="1:5" ht="16.2" thickBot="1" x14ac:dyDescent="0.35">
      <c r="A36" s="137" t="s">
        <v>45</v>
      </c>
      <c r="B36" s="138" t="s">
        <v>7</v>
      </c>
      <c r="C36" s="113">
        <v>2E-3</v>
      </c>
      <c r="D36" s="124">
        <f t="shared" si="0"/>
        <v>6.6528292409890533</v>
      </c>
    </row>
    <row r="37" spans="1:5" ht="16.2" thickBot="1" x14ac:dyDescent="0.35">
      <c r="A37" s="137" t="s">
        <v>62</v>
      </c>
      <c r="B37" s="138" t="s">
        <v>8</v>
      </c>
      <c r="C37" s="113">
        <v>0.08</v>
      </c>
      <c r="D37" s="124">
        <f t="shared" si="0"/>
        <v>266.1131696395621</v>
      </c>
    </row>
    <row r="38" spans="1:5" ht="16.2" thickBot="1" x14ac:dyDescent="0.35">
      <c r="A38" s="150" t="s">
        <v>63</v>
      </c>
      <c r="B38" s="151"/>
      <c r="C38" s="113">
        <f>SUM(C30:C37)</f>
        <v>0.36800000000000005</v>
      </c>
      <c r="D38" s="124">
        <f t="shared" si="0"/>
        <v>1224.1205803419859</v>
      </c>
      <c r="E38" s="35">
        <f>C38*C24</f>
        <v>7.5182399999999996E-2</v>
      </c>
    </row>
    <row r="39" spans="1:5" x14ac:dyDescent="0.3">
      <c r="A39" s="128"/>
      <c r="B39" s="128"/>
      <c r="C39" s="128"/>
      <c r="D39" s="128"/>
    </row>
    <row r="40" spans="1:5" x14ac:dyDescent="0.3">
      <c r="A40" s="128"/>
      <c r="B40" s="128"/>
      <c r="C40" s="128"/>
      <c r="D40" s="128"/>
    </row>
    <row r="41" spans="1:5" x14ac:dyDescent="0.3">
      <c r="A41" s="146" t="s">
        <v>64</v>
      </c>
      <c r="B41" s="146"/>
      <c r="C41" s="146"/>
      <c r="D41" s="128"/>
    </row>
    <row r="42" spans="1:5" ht="16.2" thickBot="1" x14ac:dyDescent="0.35">
      <c r="A42" s="128"/>
      <c r="B42" s="128"/>
      <c r="C42" s="128"/>
      <c r="D42" s="128"/>
    </row>
    <row r="43" spans="1:5" ht="16.2" thickBot="1" x14ac:dyDescent="0.35">
      <c r="A43" s="135" t="s">
        <v>65</v>
      </c>
      <c r="B43" s="136" t="s">
        <v>66</v>
      </c>
      <c r="C43" s="136" t="s">
        <v>36</v>
      </c>
      <c r="D43" s="128"/>
    </row>
    <row r="44" spans="1:5" ht="16.2" thickBot="1" x14ac:dyDescent="0.35">
      <c r="A44" s="137" t="s">
        <v>37</v>
      </c>
      <c r="B44" s="171" t="str">
        <f>'Posto 12x36 diurno ISS 2%'!B42</f>
        <v>Transporte</v>
      </c>
      <c r="C44" s="155">
        <f>'Planlha de Apoio SCA Seg Sex'!D14</f>
        <v>163.2448</v>
      </c>
      <c r="D44" s="128"/>
    </row>
    <row r="45" spans="1:5" ht="16.2" thickBot="1" x14ac:dyDescent="0.35">
      <c r="A45" s="137" t="s">
        <v>39</v>
      </c>
      <c r="B45" s="171" t="str">
        <f>'Posto 12x36 diurno ISS 2%'!B43</f>
        <v>Auxílio-Refeição</v>
      </c>
      <c r="C45" s="112">
        <f>'Planlha de Apoio SCA Seg Sex'!D21</f>
        <v>667.48</v>
      </c>
      <c r="D45" s="128"/>
    </row>
    <row r="46" spans="1:5" ht="16.2" thickBot="1" x14ac:dyDescent="0.35">
      <c r="A46" s="137" t="s">
        <v>40</v>
      </c>
      <c r="B46" s="171" t="str">
        <f>'Posto 12x36 diurno ISS 2%'!B44</f>
        <v>Benefício Seguro de Vida em Grupo</v>
      </c>
      <c r="C46" s="110">
        <f>'Posto 12x36 diurno ISS 2%'!C44</f>
        <v>20</v>
      </c>
      <c r="D46" s="128"/>
    </row>
    <row r="47" spans="1:5" ht="16.2" thickBot="1" x14ac:dyDescent="0.35">
      <c r="A47" s="156" t="s">
        <v>41</v>
      </c>
      <c r="B47" s="171" t="str">
        <f>'Posto 12x36 diurno ISS 2%'!B45</f>
        <v>Assistência Médica</v>
      </c>
      <c r="C47" s="110">
        <f>'Posto 12x36 diurno ISS 2%'!C45</f>
        <v>178.57149999999999</v>
      </c>
      <c r="D47" s="128"/>
    </row>
    <row r="48" spans="1:5" ht="16.2" thickBot="1" x14ac:dyDescent="0.35">
      <c r="A48" s="156" t="s">
        <v>42</v>
      </c>
      <c r="B48" s="171" t="str">
        <f>'Posto 12x36 diurno ISS 2%'!B46</f>
        <v>Cesta Básica Suplementar</v>
      </c>
      <c r="C48" s="110">
        <f>'Posto 12x36 diurno ISS 2%'!C46</f>
        <v>178.57149999999999</v>
      </c>
      <c r="D48" s="128"/>
    </row>
    <row r="49" spans="1:4" ht="16.2" thickBot="1" x14ac:dyDescent="0.35">
      <c r="A49" s="156" t="s">
        <v>44</v>
      </c>
      <c r="B49" s="171" t="str">
        <f>'Posto 12x36 diurno ISS 2%'!B47</f>
        <v>Reciclagem</v>
      </c>
      <c r="C49" s="110">
        <f>'Posto 12x36 diurno ISS 2%'!C47</f>
        <v>35</v>
      </c>
      <c r="D49" s="128"/>
    </row>
    <row r="50" spans="1:4" ht="16.2" thickBot="1" x14ac:dyDescent="0.35">
      <c r="A50" s="156" t="s">
        <v>45</v>
      </c>
      <c r="B50" s="171" t="str">
        <f>'Posto 12x36 diurno ISS 2%'!B48</f>
        <v>Participação nos Lucros</v>
      </c>
      <c r="C50" s="110">
        <f>'Posto 12x36 diurno ISS 2%'!C48</f>
        <v>42.623333333333335</v>
      </c>
      <c r="D50" s="128"/>
    </row>
    <row r="51" spans="1:4" ht="16.2" thickBot="1" x14ac:dyDescent="0.35">
      <c r="A51" s="156" t="s">
        <v>62</v>
      </c>
      <c r="B51" s="171" t="str">
        <f>'Posto 12x36 diurno ISS 2%'!B49</f>
        <v>Outro (Especificar)</v>
      </c>
      <c r="C51" s="110">
        <f>'Posto 12x36 diurno ISS 2%'!C49</f>
        <v>0</v>
      </c>
      <c r="D51" s="128"/>
    </row>
    <row r="52" spans="1:4" ht="16.2" thickBot="1" x14ac:dyDescent="0.35">
      <c r="A52" s="142" t="s">
        <v>5</v>
      </c>
      <c r="B52" s="143"/>
      <c r="C52" s="112">
        <f>SUM(C44:C51)</f>
        <v>1285.4911333333334</v>
      </c>
      <c r="D52" s="128"/>
    </row>
    <row r="53" spans="1:4" x14ac:dyDescent="0.3">
      <c r="A53" s="128"/>
      <c r="B53" s="128"/>
      <c r="C53" s="128"/>
      <c r="D53" s="128"/>
    </row>
    <row r="54" spans="1:4" x14ac:dyDescent="0.3">
      <c r="A54" s="128"/>
      <c r="B54" s="128"/>
      <c r="C54" s="128"/>
      <c r="D54" s="128"/>
    </row>
    <row r="55" spans="1:4" x14ac:dyDescent="0.3">
      <c r="A55" s="146" t="s">
        <v>68</v>
      </c>
      <c r="B55" s="146"/>
      <c r="C55" s="146"/>
      <c r="D55" s="128"/>
    </row>
    <row r="56" spans="1:4" ht="16.2" thickBot="1" x14ac:dyDescent="0.35">
      <c r="A56" s="128"/>
      <c r="B56" s="128"/>
      <c r="C56" s="128"/>
      <c r="D56" s="128"/>
    </row>
    <row r="57" spans="1:4" ht="16.2" thickBot="1" x14ac:dyDescent="0.35">
      <c r="A57" s="135">
        <v>2</v>
      </c>
      <c r="B57" s="136" t="s">
        <v>69</v>
      </c>
      <c r="C57" s="136" t="s">
        <v>36</v>
      </c>
      <c r="D57" s="128"/>
    </row>
    <row r="58" spans="1:4" ht="16.2" thickBot="1" x14ac:dyDescent="0.35">
      <c r="A58" s="137" t="s">
        <v>49</v>
      </c>
      <c r="B58" s="138" t="s">
        <v>50</v>
      </c>
      <c r="C58" s="112">
        <f>D24</f>
        <v>564.30001408870862</v>
      </c>
      <c r="D58" s="128"/>
    </row>
    <row r="59" spans="1:4" ht="16.2" thickBot="1" x14ac:dyDescent="0.35">
      <c r="A59" s="137" t="s">
        <v>54</v>
      </c>
      <c r="B59" s="138" t="s">
        <v>55</v>
      </c>
      <c r="C59" s="112">
        <f>D38</f>
        <v>1224.1205803419859</v>
      </c>
      <c r="D59" s="128"/>
    </row>
    <row r="60" spans="1:4" ht="16.2" thickBot="1" x14ac:dyDescent="0.35">
      <c r="A60" s="137" t="s">
        <v>65</v>
      </c>
      <c r="B60" s="138" t="s">
        <v>66</v>
      </c>
      <c r="C60" s="112">
        <f>C52</f>
        <v>1285.4911333333334</v>
      </c>
      <c r="D60" s="128"/>
    </row>
    <row r="61" spans="1:4" ht="16.2" thickBot="1" x14ac:dyDescent="0.35">
      <c r="A61" s="150" t="s">
        <v>5</v>
      </c>
      <c r="B61" s="151"/>
      <c r="C61" s="112">
        <f>SUM(C58:C60)</f>
        <v>3073.911727764028</v>
      </c>
      <c r="D61" s="128"/>
    </row>
    <row r="62" spans="1:4" x14ac:dyDescent="0.3">
      <c r="A62" s="157"/>
      <c r="B62" s="128"/>
      <c r="C62" s="128"/>
      <c r="D62" s="128"/>
    </row>
    <row r="63" spans="1:4" x14ac:dyDescent="0.3">
      <c r="A63" s="128"/>
      <c r="B63" s="128"/>
      <c r="C63" s="128"/>
      <c r="D63" s="128"/>
    </row>
    <row r="64" spans="1:4" x14ac:dyDescent="0.3">
      <c r="A64" s="144" t="s">
        <v>70</v>
      </c>
      <c r="B64" s="144"/>
      <c r="C64" s="144"/>
      <c r="D64" s="128"/>
    </row>
    <row r="65" spans="1:4" ht="16.2" thickBot="1" x14ac:dyDescent="0.35">
      <c r="A65" s="128"/>
      <c r="B65" s="128"/>
      <c r="C65" s="128"/>
      <c r="D65" s="128"/>
    </row>
    <row r="66" spans="1:4" ht="16.2" thickBot="1" x14ac:dyDescent="0.35">
      <c r="A66" s="135">
        <v>3</v>
      </c>
      <c r="B66" s="136" t="s">
        <v>71</v>
      </c>
      <c r="C66" s="136" t="s">
        <v>56</v>
      </c>
      <c r="D66" s="136" t="s">
        <v>36</v>
      </c>
    </row>
    <row r="67" spans="1:4" ht="16.2" thickBot="1" x14ac:dyDescent="0.35">
      <c r="A67" s="137" t="s">
        <v>37</v>
      </c>
      <c r="B67" s="158" t="s">
        <v>72</v>
      </c>
      <c r="C67" s="172">
        <v>4.1999999999999997E-3</v>
      </c>
      <c r="D67" s="112">
        <f>(C$14)*C67</f>
        <v>11.600881346904435</v>
      </c>
    </row>
    <row r="68" spans="1:4" ht="16.2" thickBot="1" x14ac:dyDescent="0.35">
      <c r="A68" s="137" t="s">
        <v>39</v>
      </c>
      <c r="B68" s="159" t="s">
        <v>73</v>
      </c>
      <c r="C68" s="173">
        <f>C67*C37</f>
        <v>3.3599999999999998E-4</v>
      </c>
      <c r="D68" s="112">
        <f>(C$14)*C68</f>
        <v>0.92807050775235478</v>
      </c>
    </row>
    <row r="69" spans="1:4" ht="16.2" thickBot="1" x14ac:dyDescent="0.35">
      <c r="A69" s="137" t="s">
        <v>40</v>
      </c>
      <c r="B69" s="158" t="s">
        <v>127</v>
      </c>
      <c r="C69" s="122">
        <v>3.5999999999999999E-3</v>
      </c>
      <c r="D69" s="112">
        <f>C69*C14</f>
        <v>9.9436125830609452</v>
      </c>
    </row>
    <row r="70" spans="1:4" ht="16.2" thickBot="1" x14ac:dyDescent="0.35">
      <c r="A70" s="137" t="s">
        <v>41</v>
      </c>
      <c r="B70" s="158" t="s">
        <v>75</v>
      </c>
      <c r="C70" s="174">
        <v>1.9400000000000001E-2</v>
      </c>
      <c r="D70" s="112">
        <f>(C$14)*C70</f>
        <v>53.585023364272871</v>
      </c>
    </row>
    <row r="71" spans="1:4" ht="16.2" thickBot="1" x14ac:dyDescent="0.35">
      <c r="A71" s="137" t="s">
        <v>42</v>
      </c>
      <c r="B71" s="158" t="s">
        <v>76</v>
      </c>
      <c r="C71" s="122">
        <f>C70*C38</f>
        <v>7.1392000000000009E-3</v>
      </c>
      <c r="D71" s="112">
        <f>C71*C14</f>
        <v>19.719288598052419</v>
      </c>
    </row>
    <row r="72" spans="1:4" ht="16.2" thickBot="1" x14ac:dyDescent="0.35">
      <c r="A72" s="137" t="s">
        <v>44</v>
      </c>
      <c r="B72" s="158" t="s">
        <v>128</v>
      </c>
      <c r="C72" s="122">
        <v>3.6400000000000002E-2</v>
      </c>
      <c r="D72" s="112">
        <f>C72*C14</f>
        <v>100.54097167317178</v>
      </c>
    </row>
    <row r="73" spans="1:4" ht="16.2" thickBot="1" x14ac:dyDescent="0.35">
      <c r="A73" s="150" t="s">
        <v>5</v>
      </c>
      <c r="B73" s="151"/>
      <c r="C73" s="122">
        <f>SUM(C67:C72)</f>
        <v>7.1075200000000005E-2</v>
      </c>
      <c r="D73" s="112">
        <f>SUM(D67:D72)</f>
        <v>196.3178480732148</v>
      </c>
    </row>
    <row r="74" spans="1:4" x14ac:dyDescent="0.3">
      <c r="A74" s="128"/>
      <c r="B74" s="128"/>
      <c r="C74" s="128"/>
      <c r="D74" s="128"/>
    </row>
    <row r="75" spans="1:4" x14ac:dyDescent="0.3">
      <c r="A75" s="128"/>
      <c r="B75" s="128"/>
      <c r="C75" s="128"/>
      <c r="D75" s="128"/>
    </row>
    <row r="76" spans="1:4" x14ac:dyDescent="0.3">
      <c r="A76" s="144" t="s">
        <v>78</v>
      </c>
      <c r="B76" s="144"/>
      <c r="C76" s="144"/>
      <c r="D76" s="128"/>
    </row>
    <row r="77" spans="1:4" x14ac:dyDescent="0.3">
      <c r="A77" s="128"/>
      <c r="B77" s="128"/>
      <c r="C77" s="128"/>
      <c r="D77" s="128"/>
    </row>
    <row r="78" spans="1:4" x14ac:dyDescent="0.3">
      <c r="A78" s="128"/>
      <c r="B78" s="128"/>
      <c r="C78" s="128"/>
      <c r="D78" s="128"/>
    </row>
    <row r="79" spans="1:4" x14ac:dyDescent="0.3">
      <c r="A79" s="146" t="s">
        <v>79</v>
      </c>
      <c r="B79" s="146"/>
      <c r="C79" s="146"/>
      <c r="D79" s="128"/>
    </row>
    <row r="80" spans="1:4" ht="16.2" thickBot="1" x14ac:dyDescent="0.35">
      <c r="A80" s="145"/>
      <c r="B80" s="128"/>
      <c r="C80" s="128"/>
      <c r="D80" s="128"/>
    </row>
    <row r="81" spans="1:7" ht="16.2" thickBot="1" x14ac:dyDescent="0.35">
      <c r="A81" s="135" t="s">
        <v>80</v>
      </c>
      <c r="B81" s="136" t="s">
        <v>81</v>
      </c>
      <c r="C81" s="136" t="s">
        <v>56</v>
      </c>
      <c r="D81" s="136" t="s">
        <v>36</v>
      </c>
    </row>
    <row r="82" spans="1:7" ht="16.2" thickBot="1" x14ac:dyDescent="0.35">
      <c r="A82" s="137" t="s">
        <v>37</v>
      </c>
      <c r="B82" s="176" t="s">
        <v>126</v>
      </c>
      <c r="C82" s="247">
        <f>'Posto 12x36 diurno ISS 2%'!C80</f>
        <v>6.9444444444444441E-3</v>
      </c>
      <c r="D82" s="112">
        <f t="shared" ref="D82:D88" si="1">(C$14)*C82</f>
        <v>19.181351433373734</v>
      </c>
    </row>
    <row r="83" spans="1:7" ht="16.2" thickBot="1" x14ac:dyDescent="0.35">
      <c r="A83" s="137" t="s">
        <v>39</v>
      </c>
      <c r="B83" s="176" t="s">
        <v>81</v>
      </c>
      <c r="C83" s="247">
        <f>'Posto 12x36 diurno ISS 2%'!C81</f>
        <v>8.0000000000000002E-3</v>
      </c>
      <c r="D83" s="112">
        <f t="shared" si="1"/>
        <v>22.096916851246544</v>
      </c>
    </row>
    <row r="84" spans="1:7" ht="16.2" thickBot="1" x14ac:dyDescent="0.35">
      <c r="A84" s="137" t="s">
        <v>40</v>
      </c>
      <c r="B84" s="176" t="s">
        <v>82</v>
      </c>
      <c r="C84" s="247">
        <f>'Posto 12x36 diurno ISS 2%'!C82</f>
        <v>1.4999999999999999E-2</v>
      </c>
      <c r="D84" s="112">
        <f t="shared" si="1"/>
        <v>41.431719096087271</v>
      </c>
    </row>
    <row r="85" spans="1:7" ht="16.2" thickBot="1" x14ac:dyDescent="0.35">
      <c r="A85" s="137" t="s">
        <v>41</v>
      </c>
      <c r="B85" s="176" t="s">
        <v>83</v>
      </c>
      <c r="C85" s="247">
        <f>'Posto 12x36 diurno ISS 2%'!C83</f>
        <v>0.01</v>
      </c>
      <c r="D85" s="112">
        <f t="shared" si="1"/>
        <v>27.621146064058181</v>
      </c>
    </row>
    <row r="86" spans="1:7" ht="16.2" thickBot="1" x14ac:dyDescent="0.35">
      <c r="A86" s="137" t="s">
        <v>42</v>
      </c>
      <c r="B86" s="176" t="s">
        <v>84</v>
      </c>
      <c r="C86" s="247">
        <f>'Posto 12x36 diurno ISS 2%'!C84</f>
        <v>0.01</v>
      </c>
      <c r="D86" s="112">
        <f t="shared" si="1"/>
        <v>27.621146064058181</v>
      </c>
    </row>
    <row r="87" spans="1:7" ht="16.2" thickBot="1" x14ac:dyDescent="0.35">
      <c r="A87" s="137" t="s">
        <v>44</v>
      </c>
      <c r="B87" s="176" t="s">
        <v>46</v>
      </c>
      <c r="C87" s="247">
        <f>'Posto 12x36 diurno ISS 2%'!C85</f>
        <v>0</v>
      </c>
      <c r="D87" s="112">
        <f t="shared" si="1"/>
        <v>0</v>
      </c>
    </row>
    <row r="88" spans="1:7" ht="16.2" thickBot="1" x14ac:dyDescent="0.35">
      <c r="A88" s="150" t="s">
        <v>63</v>
      </c>
      <c r="B88" s="151"/>
      <c r="C88" s="122">
        <f>SUM(C82:C87)</f>
        <v>4.9944444444444444E-2</v>
      </c>
      <c r="D88" s="112">
        <f t="shared" si="1"/>
        <v>137.95227950882392</v>
      </c>
    </row>
    <row r="89" spans="1:7" x14ac:dyDescent="0.3">
      <c r="A89" s="128"/>
      <c r="B89" s="128"/>
      <c r="C89" s="175">
        <f>C24+C38+C73+C88+E38</f>
        <v>0.76850204444444448</v>
      </c>
      <c r="D89" s="128"/>
    </row>
    <row r="90" spans="1:7" x14ac:dyDescent="0.3">
      <c r="A90" s="128"/>
      <c r="B90" s="128"/>
      <c r="C90" s="128"/>
      <c r="D90" s="128"/>
    </row>
    <row r="91" spans="1:7" x14ac:dyDescent="0.3">
      <c r="A91" s="146" t="s">
        <v>85</v>
      </c>
      <c r="B91" s="146"/>
      <c r="C91" s="146"/>
      <c r="D91" s="245"/>
      <c r="E91" s="38"/>
      <c r="F91" s="38"/>
      <c r="G91" s="38"/>
    </row>
    <row r="92" spans="1:7" ht="16.2" thickBot="1" x14ac:dyDescent="0.35">
      <c r="A92" s="145"/>
      <c r="B92" s="128"/>
      <c r="C92" s="128"/>
      <c r="D92" s="245"/>
      <c r="E92" s="37"/>
      <c r="F92" s="37"/>
      <c r="G92" s="38"/>
    </row>
    <row r="93" spans="1:7" ht="16.2" thickBot="1" x14ac:dyDescent="0.35">
      <c r="A93" s="135" t="s">
        <v>86</v>
      </c>
      <c r="B93" s="136" t="s">
        <v>125</v>
      </c>
      <c r="C93" s="136" t="s">
        <v>36</v>
      </c>
      <c r="D93" s="245"/>
      <c r="E93" s="37"/>
      <c r="F93" s="36">
        <f>C10+C11</f>
        <v>2659.6959999999999</v>
      </c>
      <c r="G93" s="38"/>
    </row>
    <row r="94" spans="1:7" ht="16.2" thickBot="1" x14ac:dyDescent="0.35">
      <c r="A94" s="137" t="s">
        <v>37</v>
      </c>
      <c r="B94" s="138" t="s">
        <v>101</v>
      </c>
      <c r="C94" s="120">
        <f>F96</f>
        <v>425.55136000000005</v>
      </c>
      <c r="D94" s="245"/>
      <c r="E94" s="37"/>
      <c r="F94" s="36">
        <f>F93/220</f>
        <v>12.089527272727272</v>
      </c>
      <c r="G94" s="38"/>
    </row>
    <row r="95" spans="1:7" ht="16.2" thickBot="1" x14ac:dyDescent="0.35">
      <c r="A95" s="150" t="s">
        <v>5</v>
      </c>
      <c r="B95" s="151"/>
      <c r="C95" s="120">
        <f>C94</f>
        <v>425.55136000000005</v>
      </c>
      <c r="D95" s="245"/>
      <c r="E95" s="37"/>
      <c r="F95" s="36">
        <f>F94*1.6</f>
        <v>19.343243636363638</v>
      </c>
      <c r="G95" s="38"/>
    </row>
    <row r="96" spans="1:7" x14ac:dyDescent="0.3">
      <c r="A96" s="128"/>
      <c r="B96" s="128"/>
      <c r="C96" s="128"/>
      <c r="D96" s="245"/>
      <c r="E96" s="37"/>
      <c r="F96" s="36">
        <f>F95*22</f>
        <v>425.55136000000005</v>
      </c>
      <c r="G96" s="38"/>
    </row>
    <row r="97" spans="1:7" x14ac:dyDescent="0.3">
      <c r="A97" s="128"/>
      <c r="B97" s="128"/>
      <c r="C97" s="128"/>
      <c r="D97" s="245"/>
      <c r="E97" s="37"/>
      <c r="F97" s="37"/>
      <c r="G97" s="38"/>
    </row>
    <row r="98" spans="1:7" x14ac:dyDescent="0.3">
      <c r="A98" s="146" t="s">
        <v>88</v>
      </c>
      <c r="B98" s="146"/>
      <c r="C98" s="146"/>
      <c r="D98" s="245"/>
      <c r="E98" s="38"/>
      <c r="F98" s="38"/>
      <c r="G98" s="38"/>
    </row>
    <row r="99" spans="1:7" ht="16.2" thickBot="1" x14ac:dyDescent="0.35">
      <c r="A99" s="145"/>
      <c r="B99" s="128"/>
      <c r="C99" s="128"/>
      <c r="D99" s="128"/>
      <c r="F99" s="37"/>
    </row>
    <row r="100" spans="1:7" ht="16.2" thickBot="1" x14ac:dyDescent="0.35">
      <c r="A100" s="135">
        <v>4</v>
      </c>
      <c r="B100" s="136" t="s">
        <v>89</v>
      </c>
      <c r="C100" s="136" t="s">
        <v>36</v>
      </c>
      <c r="D100" s="128"/>
    </row>
    <row r="101" spans="1:7" ht="16.2" thickBot="1" x14ac:dyDescent="0.35">
      <c r="A101" s="137" t="s">
        <v>80</v>
      </c>
      <c r="B101" s="138" t="s">
        <v>81</v>
      </c>
      <c r="C101" s="112">
        <f>D88</f>
        <v>137.95227950882392</v>
      </c>
      <c r="D101" s="128"/>
    </row>
    <row r="102" spans="1:7" ht="16.2" thickBot="1" x14ac:dyDescent="0.35">
      <c r="A102" s="137" t="s">
        <v>86</v>
      </c>
      <c r="B102" s="138" t="s">
        <v>87</v>
      </c>
      <c r="C102" s="112">
        <f>C95</f>
        <v>425.55136000000005</v>
      </c>
      <c r="D102" s="128"/>
    </row>
    <row r="103" spans="1:7" ht="16.2" thickBot="1" x14ac:dyDescent="0.35">
      <c r="A103" s="150" t="s">
        <v>5</v>
      </c>
      <c r="B103" s="151"/>
      <c r="C103" s="119">
        <f>C101+C102</f>
        <v>563.50363950882399</v>
      </c>
      <c r="D103" s="128"/>
    </row>
    <row r="104" spans="1:7" x14ac:dyDescent="0.3">
      <c r="A104" s="128"/>
      <c r="B104" s="128"/>
      <c r="C104" s="128"/>
      <c r="D104" s="128"/>
    </row>
    <row r="105" spans="1:7" x14ac:dyDescent="0.3">
      <c r="A105" s="128"/>
      <c r="B105" s="128"/>
      <c r="C105" s="128"/>
      <c r="D105" s="128"/>
    </row>
    <row r="106" spans="1:7" x14ac:dyDescent="0.3">
      <c r="A106" s="144" t="s">
        <v>90</v>
      </c>
      <c r="B106" s="144"/>
      <c r="C106" s="144"/>
      <c r="D106" s="128"/>
    </row>
    <row r="107" spans="1:7" ht="16.2" thickBot="1" x14ac:dyDescent="0.35">
      <c r="A107" s="128"/>
      <c r="B107" s="128"/>
      <c r="C107" s="128"/>
      <c r="D107" s="128"/>
    </row>
    <row r="108" spans="1:7" ht="16.2" thickBot="1" x14ac:dyDescent="0.35">
      <c r="A108" s="135">
        <v>5</v>
      </c>
      <c r="B108" s="160" t="s">
        <v>22</v>
      </c>
      <c r="C108" s="136" t="s">
        <v>36</v>
      </c>
      <c r="D108" s="128"/>
    </row>
    <row r="109" spans="1:7" ht="16.2" thickBot="1" x14ac:dyDescent="0.35">
      <c r="A109" s="137" t="s">
        <v>37</v>
      </c>
      <c r="B109" s="138" t="s">
        <v>91</v>
      </c>
      <c r="C109" s="110">
        <f>'Planlha de Apoio SCA Seg Sex'!C50</f>
        <v>285.41666666666669</v>
      </c>
      <c r="D109" s="128"/>
    </row>
    <row r="110" spans="1:7" ht="16.2" thickBot="1" x14ac:dyDescent="0.35">
      <c r="A110" s="137" t="s">
        <v>39</v>
      </c>
      <c r="B110" s="138" t="s">
        <v>92</v>
      </c>
      <c r="C110" s="110">
        <f>'Planlha de Apoio SCA Seg Sex'!D34</f>
        <v>9.5</v>
      </c>
      <c r="D110" s="128"/>
    </row>
    <row r="111" spans="1:7" ht="16.2" thickBot="1" x14ac:dyDescent="0.35">
      <c r="A111" s="137" t="s">
        <v>40</v>
      </c>
      <c r="B111" s="49" t="s">
        <v>141</v>
      </c>
      <c r="C111" s="46"/>
    </row>
    <row r="112" spans="1:7" ht="16.2" thickBot="1" x14ac:dyDescent="0.35">
      <c r="A112" s="137" t="s">
        <v>41</v>
      </c>
      <c r="B112" s="49" t="s">
        <v>141</v>
      </c>
      <c r="C112" s="46"/>
    </row>
    <row r="113" spans="1:6" ht="16.2" thickBot="1" x14ac:dyDescent="0.35">
      <c r="A113" s="150" t="s">
        <v>63</v>
      </c>
      <c r="B113" s="151"/>
      <c r="C113" s="112">
        <f>SUM(C109:C112)</f>
        <v>294.91666666666669</v>
      </c>
    </row>
    <row r="116" spans="1:6" x14ac:dyDescent="0.3">
      <c r="A116" s="144" t="s">
        <v>93</v>
      </c>
      <c r="B116" s="144"/>
      <c r="C116" s="144"/>
    </row>
    <row r="117" spans="1:6" ht="16.2" thickBot="1" x14ac:dyDescent="0.35"/>
    <row r="118" spans="1:6" ht="16.2" thickBot="1" x14ac:dyDescent="0.35">
      <c r="A118" s="135">
        <v>6</v>
      </c>
      <c r="B118" s="160" t="s">
        <v>23</v>
      </c>
      <c r="C118" s="136" t="s">
        <v>56</v>
      </c>
      <c r="D118" s="136" t="s">
        <v>36</v>
      </c>
    </row>
    <row r="119" spans="1:6" ht="16.2" thickBot="1" x14ac:dyDescent="0.35">
      <c r="A119" s="137" t="s">
        <v>37</v>
      </c>
      <c r="B119" s="161" t="s">
        <v>24</v>
      </c>
      <c r="C119" s="45">
        <f>'Posto 12x36 diurno ISS 2%'!C117</f>
        <v>0.1</v>
      </c>
      <c r="D119" s="111">
        <f>C119*C138</f>
        <v>689.07644884185527</v>
      </c>
    </row>
    <row r="120" spans="1:6" ht="16.2" thickBot="1" x14ac:dyDescent="0.35">
      <c r="A120" s="137" t="s">
        <v>39</v>
      </c>
      <c r="B120" s="161" t="s">
        <v>26</v>
      </c>
      <c r="C120" s="45">
        <f>C119</f>
        <v>0.1</v>
      </c>
      <c r="D120" s="111">
        <f>C120*(C138+D119)</f>
        <v>757.98409372604078</v>
      </c>
      <c r="E120" s="37"/>
      <c r="F120" s="37"/>
    </row>
    <row r="121" spans="1:6" ht="16.2" thickBot="1" x14ac:dyDescent="0.35">
      <c r="A121" s="137" t="s">
        <v>40</v>
      </c>
      <c r="B121" s="138" t="s">
        <v>25</v>
      </c>
      <c r="C121" s="113"/>
      <c r="D121" s="112">
        <f>(C$14+C$61+D$73+C$103+C$113)*C121</f>
        <v>0</v>
      </c>
      <c r="E121" s="37"/>
      <c r="F121" s="37"/>
    </row>
    <row r="122" spans="1:6" ht="16.2" thickBot="1" x14ac:dyDescent="0.35">
      <c r="A122" s="137"/>
      <c r="B122" s="161" t="s">
        <v>105</v>
      </c>
      <c r="C122" s="114">
        <f>C123+C124</f>
        <v>3.6499999999999998E-2</v>
      </c>
      <c r="D122" s="111">
        <f>C122*E128</f>
        <v>322.55496940223139</v>
      </c>
      <c r="E122" s="35">
        <f>C123+C124+C126</f>
        <v>5.6499999999999995E-2</v>
      </c>
      <c r="F122" s="37"/>
    </row>
    <row r="123" spans="1:6" ht="16.2" thickBot="1" x14ac:dyDescent="0.35">
      <c r="A123" s="137"/>
      <c r="B123" s="138" t="s">
        <v>103</v>
      </c>
      <c r="C123" s="113">
        <v>0.03</v>
      </c>
      <c r="D123" s="112">
        <f>C123*E128</f>
        <v>265.11367348128613</v>
      </c>
      <c r="E123" s="37"/>
      <c r="F123" s="37"/>
    </row>
    <row r="124" spans="1:6" ht="16.2" thickBot="1" x14ac:dyDescent="0.35">
      <c r="A124" s="137"/>
      <c r="B124" s="138" t="s">
        <v>104</v>
      </c>
      <c r="C124" s="113">
        <v>6.4999999999999997E-3</v>
      </c>
      <c r="D124" s="112">
        <f>C124*E128</f>
        <v>57.441295920945322</v>
      </c>
      <c r="E124" s="37"/>
      <c r="F124" s="37"/>
    </row>
    <row r="125" spans="1:6" ht="16.2" thickBot="1" x14ac:dyDescent="0.35">
      <c r="A125" s="137"/>
      <c r="B125" s="161" t="s">
        <v>106</v>
      </c>
      <c r="C125" s="114">
        <v>0</v>
      </c>
      <c r="D125" s="111">
        <f>C125*E128</f>
        <v>0</v>
      </c>
      <c r="E125" s="37"/>
      <c r="F125" s="37"/>
    </row>
    <row r="126" spans="1:6" ht="16.2" thickBot="1" x14ac:dyDescent="0.35">
      <c r="A126" s="137"/>
      <c r="B126" s="161" t="s">
        <v>107</v>
      </c>
      <c r="C126" s="114">
        <v>0.02</v>
      </c>
      <c r="D126" s="111">
        <f>C126*E128</f>
        <v>176.74244898752409</v>
      </c>
      <c r="E126" s="37"/>
      <c r="F126" s="37"/>
    </row>
    <row r="127" spans="1:6" ht="16.2" thickBot="1" x14ac:dyDescent="0.35">
      <c r="A127" s="162" t="s">
        <v>63</v>
      </c>
      <c r="B127" s="163"/>
      <c r="C127" s="114">
        <f>C119+C120+C122+C125+C126</f>
        <v>0.25650000000000001</v>
      </c>
      <c r="D127" s="111">
        <f>D119+D120+D122+D125+D126</f>
        <v>1946.3579609576514</v>
      </c>
      <c r="E127" s="37"/>
      <c r="F127" s="67">
        <f>C138+D119+D120</f>
        <v>8337.8250309864488</v>
      </c>
    </row>
    <row r="128" spans="1:6" x14ac:dyDescent="0.3">
      <c r="E128" s="37">
        <f>(F127)/(100%-E122)</f>
        <v>8837.1224493762038</v>
      </c>
      <c r="F128" s="37"/>
    </row>
    <row r="129" spans="1:6" x14ac:dyDescent="0.3">
      <c r="E129" s="37"/>
      <c r="F129" s="37"/>
    </row>
    <row r="130" spans="1:6" x14ac:dyDescent="0.3">
      <c r="A130" s="144" t="s">
        <v>94</v>
      </c>
      <c r="B130" s="144"/>
      <c r="C130" s="144"/>
    </row>
    <row r="131" spans="1:6" ht="16.2" thickBot="1" x14ac:dyDescent="0.35">
      <c r="A131" s="128"/>
      <c r="B131" s="128"/>
      <c r="C131" s="128"/>
    </row>
    <row r="132" spans="1:6" ht="16.2" thickBot="1" x14ac:dyDescent="0.35">
      <c r="A132" s="135"/>
      <c r="B132" s="136" t="s">
        <v>95</v>
      </c>
      <c r="C132" s="136" t="s">
        <v>36</v>
      </c>
    </row>
    <row r="133" spans="1:6" ht="16.2" thickBot="1" x14ac:dyDescent="0.35">
      <c r="A133" s="164" t="s">
        <v>37</v>
      </c>
      <c r="B133" s="138" t="s">
        <v>34</v>
      </c>
      <c r="C133" s="115">
        <f>C14</f>
        <v>2762.114606405818</v>
      </c>
    </row>
    <row r="134" spans="1:6" ht="16.2" thickBot="1" x14ac:dyDescent="0.35">
      <c r="A134" s="164" t="s">
        <v>39</v>
      </c>
      <c r="B134" s="138" t="s">
        <v>47</v>
      </c>
      <c r="C134" s="115">
        <f>C61</f>
        <v>3073.911727764028</v>
      </c>
    </row>
    <row r="135" spans="1:6" ht="16.2" thickBot="1" x14ac:dyDescent="0.35">
      <c r="A135" s="164" t="s">
        <v>40</v>
      </c>
      <c r="B135" s="138" t="s">
        <v>70</v>
      </c>
      <c r="C135" s="115">
        <f>D73</f>
        <v>196.3178480732148</v>
      </c>
    </row>
    <row r="136" spans="1:6" ht="16.2" thickBot="1" x14ac:dyDescent="0.35">
      <c r="A136" s="164" t="s">
        <v>41</v>
      </c>
      <c r="B136" s="138" t="s">
        <v>78</v>
      </c>
      <c r="C136" s="115">
        <f>C103</f>
        <v>563.50363950882399</v>
      </c>
    </row>
    <row r="137" spans="1:6" ht="16.2" thickBot="1" x14ac:dyDescent="0.35">
      <c r="A137" s="164" t="s">
        <v>42</v>
      </c>
      <c r="B137" s="138" t="s">
        <v>90</v>
      </c>
      <c r="C137" s="115">
        <f>C113</f>
        <v>294.91666666666669</v>
      </c>
    </row>
    <row r="138" spans="1:6" ht="16.2" thickBot="1" x14ac:dyDescent="0.35">
      <c r="A138" s="150" t="s">
        <v>96</v>
      </c>
      <c r="B138" s="151"/>
      <c r="C138" s="115">
        <f>SUM(C133:C137)</f>
        <v>6890.764488418552</v>
      </c>
    </row>
    <row r="139" spans="1:6" ht="16.2" thickBot="1" x14ac:dyDescent="0.35">
      <c r="A139" s="164" t="s">
        <v>44</v>
      </c>
      <c r="B139" s="138" t="s">
        <v>97</v>
      </c>
      <c r="C139" s="115">
        <f>D127</f>
        <v>1946.3579609576514</v>
      </c>
    </row>
    <row r="140" spans="1:6" x14ac:dyDescent="0.3">
      <c r="A140" s="165" t="s">
        <v>98</v>
      </c>
      <c r="B140" s="166"/>
      <c r="C140" s="116">
        <f>C138+C139</f>
        <v>8837.1224493762038</v>
      </c>
    </row>
    <row r="141" spans="1:6" x14ac:dyDescent="0.3">
      <c r="A141" s="167" t="s">
        <v>116</v>
      </c>
      <c r="B141" s="168"/>
      <c r="C141" s="117">
        <v>1</v>
      </c>
    </row>
    <row r="142" spans="1:6" ht="16.2" thickBot="1" x14ac:dyDescent="0.35">
      <c r="A142" s="169" t="s">
        <v>117</v>
      </c>
      <c r="B142" s="169"/>
      <c r="C142" s="118">
        <f>C140*C141</f>
        <v>8837.1224493762038</v>
      </c>
    </row>
  </sheetData>
  <sheetProtection password="CDE0" sheet="1" objects="1" scenarios="1"/>
  <mergeCells count="35">
    <mergeCell ref="B6:C6"/>
    <mergeCell ref="A1:D1"/>
    <mergeCell ref="A2:D2"/>
    <mergeCell ref="A3:D3"/>
    <mergeCell ref="B4:C4"/>
    <mergeCell ref="B5:C5"/>
    <mergeCell ref="A64:C64"/>
    <mergeCell ref="A7:C7"/>
    <mergeCell ref="A14:B14"/>
    <mergeCell ref="A17:C17"/>
    <mergeCell ref="A19:C19"/>
    <mergeCell ref="A24:B24"/>
    <mergeCell ref="A27:D27"/>
    <mergeCell ref="A38:B38"/>
    <mergeCell ref="A41:C41"/>
    <mergeCell ref="A52:B52"/>
    <mergeCell ref="A55:C55"/>
    <mergeCell ref="A61:B61"/>
    <mergeCell ref="A127:B127"/>
    <mergeCell ref="A73:B73"/>
    <mergeCell ref="A76:C76"/>
    <mergeCell ref="A79:C79"/>
    <mergeCell ref="A88:B88"/>
    <mergeCell ref="A91:C91"/>
    <mergeCell ref="A95:B95"/>
    <mergeCell ref="A98:C98"/>
    <mergeCell ref="A103:B103"/>
    <mergeCell ref="A106:C106"/>
    <mergeCell ref="A113:B113"/>
    <mergeCell ref="A116:C116"/>
    <mergeCell ref="A130:C130"/>
    <mergeCell ref="A138:B138"/>
    <mergeCell ref="A140:B140"/>
    <mergeCell ref="A141:B141"/>
    <mergeCell ref="A142:B142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C46:C51 C32 C109:C110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0"/>
  <sheetViews>
    <sheetView workbookViewId="0">
      <selection activeCell="A23" sqref="A23:D23"/>
    </sheetView>
  </sheetViews>
  <sheetFormatPr defaultColWidth="9.109375" defaultRowHeight="14.4" x14ac:dyDescent="0.3"/>
  <cols>
    <col min="1" max="1" width="23" style="40" bestFit="1" customWidth="1"/>
    <col min="2" max="2" width="23.109375" style="40" customWidth="1"/>
    <col min="3" max="3" width="30.6640625" style="40" customWidth="1"/>
    <col min="4" max="4" width="27.44140625" style="40" customWidth="1"/>
    <col min="5" max="5" width="13.88671875" style="40" customWidth="1"/>
    <col min="6" max="16384" width="9.109375" style="40"/>
  </cols>
  <sheetData>
    <row r="2" spans="1:5" ht="15" thickBot="1" x14ac:dyDescent="0.35"/>
    <row r="3" spans="1:5" ht="16.2" thickBot="1" x14ac:dyDescent="0.35">
      <c r="A3" s="178" t="s">
        <v>13</v>
      </c>
      <c r="B3" s="179"/>
      <c r="C3" s="179"/>
      <c r="D3" s="179"/>
      <c r="E3" s="180"/>
    </row>
    <row r="4" spans="1:5" ht="16.2" thickBot="1" x14ac:dyDescent="0.35">
      <c r="A4" s="178" t="s">
        <v>164</v>
      </c>
      <c r="B4" s="179"/>
      <c r="C4" s="179"/>
      <c r="D4" s="179"/>
      <c r="E4" s="180"/>
    </row>
    <row r="5" spans="1:5" ht="31.8" thickBot="1" x14ac:dyDescent="0.35">
      <c r="A5" s="181" t="s">
        <v>102</v>
      </c>
      <c r="B5" s="182" t="s">
        <v>9</v>
      </c>
      <c r="C5" s="182" t="s">
        <v>10</v>
      </c>
      <c r="D5" s="183" t="s">
        <v>12</v>
      </c>
      <c r="E5" s="184" t="s">
        <v>11</v>
      </c>
    </row>
    <row r="6" spans="1:5" ht="15.6" x14ac:dyDescent="0.3">
      <c r="A6" s="190"/>
      <c r="B6" s="50">
        <f>'Planilha de Apoio - P 12 x 36'!B6</f>
        <v>6.5</v>
      </c>
      <c r="C6" s="185">
        <v>2</v>
      </c>
      <c r="D6" s="186">
        <v>22</v>
      </c>
      <c r="E6" s="187">
        <f t="shared" ref="E6" si="0">B6*C6*D6</f>
        <v>286</v>
      </c>
    </row>
    <row r="7" spans="1:5" ht="15" thickBot="1" x14ac:dyDescent="0.35">
      <c r="A7" s="191"/>
      <c r="B7" s="188"/>
      <c r="C7" s="188"/>
      <c r="D7" s="188"/>
      <c r="E7" s="189"/>
    </row>
    <row r="8" spans="1:5" ht="16.2" thickBot="1" x14ac:dyDescent="0.35">
      <c r="A8" s="178" t="s">
        <v>17</v>
      </c>
      <c r="B8" s="179"/>
      <c r="C8" s="179"/>
      <c r="D8" s="179"/>
      <c r="E8" s="180"/>
    </row>
    <row r="9" spans="1:5" ht="16.2" thickBot="1" x14ac:dyDescent="0.35">
      <c r="A9" s="181" t="s">
        <v>2</v>
      </c>
      <c r="B9" s="182" t="s">
        <v>0</v>
      </c>
      <c r="C9" s="182" t="s">
        <v>14</v>
      </c>
      <c r="D9" s="182" t="s">
        <v>1</v>
      </c>
      <c r="E9" s="184" t="s">
        <v>15</v>
      </c>
    </row>
    <row r="10" spans="1:5" ht="16.2" thickBot="1" x14ac:dyDescent="0.35">
      <c r="A10" s="190"/>
      <c r="B10" s="112">
        <v>2045.92</v>
      </c>
      <c r="C10" s="192">
        <v>1</v>
      </c>
      <c r="D10" s="192">
        <v>0.06</v>
      </c>
      <c r="E10" s="187">
        <f t="shared" ref="E10" si="1">B10*C10*D10</f>
        <v>122.7552</v>
      </c>
    </row>
    <row r="11" spans="1:5" ht="16.2" thickBot="1" x14ac:dyDescent="0.35">
      <c r="A11" s="191"/>
      <c r="B11" s="188"/>
      <c r="C11" s="192"/>
      <c r="D11" s="192"/>
      <c r="E11" s="187"/>
    </row>
    <row r="12" spans="1:5" ht="16.2" thickBot="1" x14ac:dyDescent="0.35">
      <c r="A12" s="193" t="s">
        <v>165</v>
      </c>
      <c r="B12" s="194"/>
      <c r="C12" s="194"/>
      <c r="D12" s="195"/>
      <c r="E12" s="189"/>
    </row>
    <row r="13" spans="1:5" ht="16.2" thickBot="1" x14ac:dyDescent="0.35">
      <c r="A13" s="181" t="s">
        <v>2</v>
      </c>
      <c r="B13" s="182" t="s">
        <v>11</v>
      </c>
      <c r="C13" s="182" t="s">
        <v>16</v>
      </c>
      <c r="D13" s="184" t="s">
        <v>18</v>
      </c>
      <c r="E13" s="189"/>
    </row>
    <row r="14" spans="1:5" ht="16.2" thickBot="1" x14ac:dyDescent="0.35">
      <c r="A14" s="190"/>
      <c r="B14" s="196">
        <f>E6</f>
        <v>286</v>
      </c>
      <c r="C14" s="196">
        <f>E10</f>
        <v>122.7552</v>
      </c>
      <c r="D14" s="197">
        <f>B14-C14</f>
        <v>163.2448</v>
      </c>
      <c r="E14" s="198"/>
    </row>
    <row r="15" spans="1:5" ht="20.25" customHeight="1" thickBot="1" x14ac:dyDescent="0.35">
      <c r="A15" s="199"/>
      <c r="B15" s="199"/>
      <c r="C15" s="199"/>
      <c r="D15" s="199"/>
      <c r="E15" s="199"/>
    </row>
    <row r="16" spans="1:5" ht="16.2" thickBot="1" x14ac:dyDescent="0.35">
      <c r="A16" s="193" t="s">
        <v>19</v>
      </c>
      <c r="B16" s="194"/>
      <c r="C16" s="194"/>
      <c r="D16" s="195"/>
      <c r="E16" s="199"/>
    </row>
    <row r="17" spans="1:5" ht="16.2" thickBot="1" x14ac:dyDescent="0.35">
      <c r="A17" s="193" t="str">
        <f>A4</f>
        <v>Posto Seg Sex</v>
      </c>
      <c r="B17" s="194"/>
      <c r="C17" s="194"/>
      <c r="D17" s="195"/>
      <c r="E17" s="199"/>
    </row>
    <row r="18" spans="1:5" ht="16.2" thickBot="1" x14ac:dyDescent="0.35">
      <c r="A18" s="201" t="s">
        <v>2</v>
      </c>
      <c r="B18" s="202" t="s">
        <v>20</v>
      </c>
      <c r="C18" s="203" t="s">
        <v>12</v>
      </c>
      <c r="D18" s="204" t="s">
        <v>3</v>
      </c>
      <c r="E18" s="199"/>
    </row>
    <row r="19" spans="1:5" ht="16.2" thickBot="1" x14ac:dyDescent="0.35">
      <c r="A19" s="190"/>
      <c r="B19" s="205">
        <f>'Planilha de Apoio - P 12 x 36'!B19</f>
        <v>37</v>
      </c>
      <c r="C19" s="186">
        <v>22</v>
      </c>
      <c r="D19" s="187">
        <f>(B19*C19)</f>
        <v>814</v>
      </c>
      <c r="E19" s="199"/>
    </row>
    <row r="20" spans="1:5" ht="16.2" thickBot="1" x14ac:dyDescent="0.35">
      <c r="A20" s="207" t="s">
        <v>115</v>
      </c>
      <c r="B20" s="208"/>
      <c r="C20" s="248">
        <v>0.18</v>
      </c>
      <c r="D20" s="210">
        <f>((B19*C19)*C20)</f>
        <v>146.51999999999998</v>
      </c>
      <c r="E20" s="199"/>
    </row>
    <row r="21" spans="1:5" ht="16.2" thickBot="1" x14ac:dyDescent="0.35">
      <c r="A21" s="249" t="s">
        <v>150</v>
      </c>
      <c r="B21" s="250"/>
      <c r="C21" s="250"/>
      <c r="D21" s="251">
        <f>D19-D20</f>
        <v>667.48</v>
      </c>
      <c r="E21" s="199"/>
    </row>
    <row r="22" spans="1:5" ht="16.5" customHeight="1" x14ac:dyDescent="0.3">
      <c r="A22" s="252"/>
      <c r="B22" s="253"/>
      <c r="C22" s="254"/>
      <c r="D22" s="255"/>
      <c r="E22" s="199"/>
    </row>
    <row r="23" spans="1:5" ht="16.2" thickBot="1" x14ac:dyDescent="0.35">
      <c r="A23" s="215" t="s">
        <v>124</v>
      </c>
      <c r="B23" s="216"/>
      <c r="C23" s="216"/>
      <c r="D23" s="217"/>
      <c r="E23" s="199"/>
    </row>
    <row r="24" spans="1:5" ht="16.2" thickBot="1" x14ac:dyDescent="0.35">
      <c r="A24" s="201" t="s">
        <v>2</v>
      </c>
      <c r="B24" s="202" t="s">
        <v>112</v>
      </c>
      <c r="C24" s="203" t="s">
        <v>114</v>
      </c>
      <c r="D24" s="204" t="s">
        <v>3</v>
      </c>
      <c r="E24" s="206"/>
    </row>
    <row r="25" spans="1:5" ht="15.6" x14ac:dyDescent="0.3">
      <c r="A25" s="190"/>
      <c r="B25" s="205">
        <f>'Planilha de Apoio - P 12 x 36'!B25</f>
        <v>187.97</v>
      </c>
      <c r="C25" s="186">
        <v>0.05</v>
      </c>
      <c r="D25" s="187">
        <f>B25-(B25*C25)</f>
        <v>178.57149999999999</v>
      </c>
      <c r="E25" s="199"/>
    </row>
    <row r="26" spans="1:5" ht="15.6" x14ac:dyDescent="0.3">
      <c r="A26" s="218" t="s">
        <v>118</v>
      </c>
      <c r="B26" s="218"/>
      <c r="C26" s="218"/>
      <c r="D26" s="218"/>
      <c r="E26" s="199"/>
    </row>
    <row r="27" spans="1:5" ht="15.6" x14ac:dyDescent="0.3">
      <c r="A27" s="218" t="s">
        <v>122</v>
      </c>
      <c r="B27" s="218"/>
      <c r="C27" s="218"/>
      <c r="D27" s="218"/>
      <c r="E27" s="199"/>
    </row>
    <row r="28" spans="1:5" ht="15.6" x14ac:dyDescent="0.3">
      <c r="A28" s="219" t="s">
        <v>2</v>
      </c>
      <c r="B28" s="219" t="s">
        <v>3</v>
      </c>
      <c r="C28" s="220" t="s">
        <v>112</v>
      </c>
      <c r="D28" s="219" t="s">
        <v>183</v>
      </c>
      <c r="E28" s="199"/>
    </row>
    <row r="29" spans="1:5" x14ac:dyDescent="0.3">
      <c r="A29" s="222" t="s">
        <v>172</v>
      </c>
      <c r="B29" s="51">
        <f>'Planilha de Apoio - P 12 x 36'!B29</f>
        <v>10</v>
      </c>
      <c r="C29" s="221">
        <f t="shared" ref="C29:C33" si="2">B29/12</f>
        <v>0.83333333333333337</v>
      </c>
      <c r="D29" s="221">
        <f>C29</f>
        <v>0.83333333333333337</v>
      </c>
    </row>
    <row r="30" spans="1:5" x14ac:dyDescent="0.3">
      <c r="A30" s="221" t="s">
        <v>119</v>
      </c>
      <c r="B30" s="51">
        <f>'Planilha de Apoio - P 12 x 36'!B30</f>
        <v>24</v>
      </c>
      <c r="C30" s="221">
        <f t="shared" si="2"/>
        <v>2</v>
      </c>
      <c r="D30" s="221">
        <f t="shared" ref="D30:D33" si="3">C30</f>
        <v>2</v>
      </c>
    </row>
    <row r="31" spans="1:5" x14ac:dyDescent="0.3">
      <c r="A31" s="221" t="s">
        <v>120</v>
      </c>
      <c r="B31" s="51">
        <f>'Planilha de Apoio - P 12 x 36'!B31</f>
        <v>80</v>
      </c>
      <c r="C31" s="221">
        <f t="shared" si="2"/>
        <v>6.666666666666667</v>
      </c>
      <c r="D31" s="221">
        <f t="shared" si="3"/>
        <v>6.666666666666667</v>
      </c>
    </row>
    <row r="32" spans="1:5" x14ac:dyDescent="0.3">
      <c r="A32" s="51"/>
      <c r="B32" s="51"/>
      <c r="C32" s="221">
        <f t="shared" si="2"/>
        <v>0</v>
      </c>
      <c r="D32" s="221">
        <f t="shared" si="3"/>
        <v>0</v>
      </c>
    </row>
    <row r="33" spans="1:5" x14ac:dyDescent="0.3">
      <c r="A33" s="243"/>
      <c r="B33" s="51"/>
      <c r="C33" s="221">
        <f t="shared" si="2"/>
        <v>0</v>
      </c>
      <c r="D33" s="221">
        <f t="shared" si="3"/>
        <v>0</v>
      </c>
    </row>
    <row r="34" spans="1:5" x14ac:dyDescent="0.3">
      <c r="A34" s="223" t="s">
        <v>5</v>
      </c>
      <c r="B34" s="224"/>
      <c r="C34" s="225"/>
      <c r="D34" s="221">
        <f>SUM(D29:D33)</f>
        <v>9.5</v>
      </c>
    </row>
    <row r="35" spans="1:5" ht="16.2" thickBot="1" x14ac:dyDescent="0.35">
      <c r="A35" s="226" t="s">
        <v>144</v>
      </c>
      <c r="B35" s="227"/>
      <c r="C35" s="227"/>
      <c r="D35" s="228"/>
      <c r="E35" s="199"/>
    </row>
    <row r="36" spans="1:5" ht="16.2" thickBot="1" x14ac:dyDescent="0.35">
      <c r="A36" s="229" t="s">
        <v>27</v>
      </c>
      <c r="B36" s="43" t="s">
        <v>28</v>
      </c>
      <c r="C36" s="43" t="s">
        <v>29</v>
      </c>
      <c r="D36" s="230" t="s">
        <v>3</v>
      </c>
      <c r="E36" s="199"/>
    </row>
    <row r="37" spans="1:5" ht="16.2" thickBot="1" x14ac:dyDescent="0.35">
      <c r="A37" s="231" t="s">
        <v>166</v>
      </c>
      <c r="B37" s="2">
        <v>2</v>
      </c>
      <c r="C37" s="256">
        <f>'Planilha de Apoio - P 12 x 36'!C37</f>
        <v>650</v>
      </c>
      <c r="D37" s="234">
        <f>C37*B37</f>
        <v>1300</v>
      </c>
      <c r="E37" s="199"/>
    </row>
    <row r="38" spans="1:5" ht="16.2" thickBot="1" x14ac:dyDescent="0.35">
      <c r="A38" s="232" t="s">
        <v>167</v>
      </c>
      <c r="B38" s="3">
        <v>3</v>
      </c>
      <c r="C38" s="256">
        <f>'Planilha de Apoio - P 12 x 36'!C38</f>
        <v>35</v>
      </c>
      <c r="D38" s="234">
        <f t="shared" ref="D38" si="4">C38*B38</f>
        <v>105</v>
      </c>
      <c r="E38" s="199"/>
    </row>
    <row r="39" spans="1:5" ht="16.2" thickBot="1" x14ac:dyDescent="0.35">
      <c r="A39" s="231" t="s">
        <v>168</v>
      </c>
      <c r="B39" s="2">
        <v>3</v>
      </c>
      <c r="C39" s="256">
        <f>'Planilha de Apoio - P 12 x 36'!C39</f>
        <v>150</v>
      </c>
      <c r="D39" s="234">
        <f>C39*B39</f>
        <v>450</v>
      </c>
      <c r="E39" s="199"/>
    </row>
    <row r="40" spans="1:5" ht="16.2" thickBot="1" x14ac:dyDescent="0.35">
      <c r="A40" s="232" t="s">
        <v>30</v>
      </c>
      <c r="B40" s="3">
        <v>4</v>
      </c>
      <c r="C40" s="256">
        <f>'Planilha de Apoio - P 12 x 36'!C40</f>
        <v>150</v>
      </c>
      <c r="D40" s="234">
        <f t="shared" ref="D40:D46" si="5">C40*B40</f>
        <v>600</v>
      </c>
      <c r="E40" s="199"/>
    </row>
    <row r="41" spans="1:5" ht="16.2" thickBot="1" x14ac:dyDescent="0.35">
      <c r="A41" s="232" t="s">
        <v>142</v>
      </c>
      <c r="B41" s="3">
        <v>2</v>
      </c>
      <c r="C41" s="256">
        <f>'Planilha de Apoio - P 12 x 36'!C41</f>
        <v>150</v>
      </c>
      <c r="D41" s="234">
        <f t="shared" si="5"/>
        <v>300</v>
      </c>
      <c r="E41" s="199"/>
    </row>
    <row r="42" spans="1:5" ht="16.2" thickBot="1" x14ac:dyDescent="0.35">
      <c r="A42" s="232" t="s">
        <v>121</v>
      </c>
      <c r="B42" s="3">
        <v>5</v>
      </c>
      <c r="C42" s="256">
        <f>'Planilha de Apoio - P 12 x 36'!C42</f>
        <v>15</v>
      </c>
      <c r="D42" s="234">
        <f t="shared" si="5"/>
        <v>75</v>
      </c>
      <c r="E42" s="199"/>
    </row>
    <row r="43" spans="1:5" ht="16.2" thickBot="1" x14ac:dyDescent="0.35">
      <c r="A43" s="232" t="s">
        <v>169</v>
      </c>
      <c r="B43" s="3">
        <v>1</v>
      </c>
      <c r="C43" s="256">
        <f>'Planilha de Apoio - P 12 x 36'!C43</f>
        <v>380</v>
      </c>
      <c r="D43" s="234">
        <f t="shared" si="5"/>
        <v>380</v>
      </c>
      <c r="E43" s="199"/>
    </row>
    <row r="44" spans="1:5" ht="16.2" thickBot="1" x14ac:dyDescent="0.35">
      <c r="A44" s="233" t="s">
        <v>170</v>
      </c>
      <c r="B44" s="3">
        <v>1</v>
      </c>
      <c r="C44" s="256">
        <f>'Planilha de Apoio - P 12 x 36'!C44</f>
        <v>50</v>
      </c>
      <c r="D44" s="234">
        <f t="shared" si="5"/>
        <v>50</v>
      </c>
      <c r="E44" s="199"/>
    </row>
    <row r="45" spans="1:5" ht="16.2" thickBot="1" x14ac:dyDescent="0.35">
      <c r="A45" s="233" t="s">
        <v>171</v>
      </c>
      <c r="B45" s="3">
        <v>1</v>
      </c>
      <c r="C45" s="256">
        <f>'Planilha de Apoio - P 12 x 36'!C45</f>
        <v>5</v>
      </c>
      <c r="D45" s="234">
        <f t="shared" si="5"/>
        <v>5</v>
      </c>
      <c r="E45" s="199"/>
    </row>
    <row r="46" spans="1:5" ht="16.2" thickBot="1" x14ac:dyDescent="0.35">
      <c r="A46" s="232" t="s">
        <v>111</v>
      </c>
      <c r="B46" s="3">
        <v>2</v>
      </c>
      <c r="C46" s="256">
        <f>'Planilha de Apoio - P 12 x 36'!C46</f>
        <v>80</v>
      </c>
      <c r="D46" s="234">
        <f t="shared" si="5"/>
        <v>160</v>
      </c>
      <c r="E46" s="199"/>
    </row>
    <row r="47" spans="1:5" ht="16.2" thickBot="1" x14ac:dyDescent="0.35">
      <c r="A47" s="235" t="s">
        <v>31</v>
      </c>
      <c r="B47" s="236"/>
      <c r="C47" s="237"/>
      <c r="D47" s="238"/>
      <c r="E47" s="199"/>
    </row>
    <row r="48" spans="1:5" ht="16.2" thickBot="1" x14ac:dyDescent="0.35">
      <c r="A48" s="235" t="s">
        <v>32</v>
      </c>
      <c r="B48" s="236"/>
      <c r="C48" s="237"/>
      <c r="D48" s="239"/>
      <c r="E48" s="199"/>
    </row>
    <row r="49" spans="1:5" ht="16.2" thickBot="1" x14ac:dyDescent="0.35">
      <c r="A49" s="240" t="s">
        <v>2</v>
      </c>
      <c r="B49" s="241" t="s">
        <v>21</v>
      </c>
      <c r="C49" s="242" t="s">
        <v>33</v>
      </c>
      <c r="D49" s="239"/>
      <c r="E49" s="199"/>
    </row>
    <row r="50" spans="1:5" ht="15.6" x14ac:dyDescent="0.3">
      <c r="A50" s="190"/>
      <c r="B50" s="5">
        <f>SUM(D37:D46)</f>
        <v>3425</v>
      </c>
      <c r="C50" s="44">
        <f>B50/12</f>
        <v>285.41666666666669</v>
      </c>
      <c r="D50" s="4"/>
      <c r="E50" s="199"/>
    </row>
  </sheetData>
  <sheetProtection password="CDE0" sheet="1" objects="1" scenarios="1"/>
  <mergeCells count="15">
    <mergeCell ref="A47:C47"/>
    <mergeCell ref="A48:C48"/>
    <mergeCell ref="A17:D17"/>
    <mergeCell ref="A3:E3"/>
    <mergeCell ref="A4:E4"/>
    <mergeCell ref="A8:E8"/>
    <mergeCell ref="A12:D12"/>
    <mergeCell ref="A16:D16"/>
    <mergeCell ref="A20:B20"/>
    <mergeCell ref="A21:C21"/>
    <mergeCell ref="A23:D23"/>
    <mergeCell ref="A26:D26"/>
    <mergeCell ref="A27:D27"/>
    <mergeCell ref="A34:C34"/>
    <mergeCell ref="A35:D35"/>
  </mergeCells>
  <pageMargins left="0.511811024" right="0.511811024" top="0.78740157499999996" bottom="0.78740157499999996" header="0.31496062000000002" footer="0.31496062000000002"/>
  <ignoredErrors>
    <ignoredError sqref="B29:B3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showGridLines="0" topLeftCell="A75" zoomScaleNormal="100" workbookViewId="0">
      <selection activeCell="C94" sqref="C94"/>
    </sheetView>
  </sheetViews>
  <sheetFormatPr defaultColWidth="9.109375" defaultRowHeight="15.6" x14ac:dyDescent="0.3"/>
  <cols>
    <col min="1" max="1" width="16.33203125" style="12" customWidth="1"/>
    <col min="2" max="2" width="72.109375" style="12" customWidth="1"/>
    <col min="3" max="3" width="18" style="12" customWidth="1"/>
    <col min="4" max="4" width="14.33203125" style="12" customWidth="1"/>
    <col min="5" max="5" width="12.6640625" style="12" customWidth="1"/>
    <col min="6" max="6" width="14" style="12" bestFit="1" customWidth="1"/>
    <col min="7" max="7" width="15.109375" style="12" customWidth="1"/>
    <col min="8" max="16384" width="9.109375" style="12"/>
  </cols>
  <sheetData>
    <row r="1" spans="1:5" ht="22.8" x14ac:dyDescent="0.4">
      <c r="A1" s="129" t="s">
        <v>99</v>
      </c>
      <c r="B1" s="129"/>
      <c r="C1" s="129"/>
      <c r="D1" s="129"/>
    </row>
    <row r="2" spans="1:5" ht="22.8" x14ac:dyDescent="0.4">
      <c r="A2" s="129" t="s">
        <v>100</v>
      </c>
      <c r="B2" s="129"/>
      <c r="C2" s="129"/>
      <c r="D2" s="129"/>
    </row>
    <row r="3" spans="1:5" ht="27.75" customHeight="1" x14ac:dyDescent="0.3">
      <c r="A3" s="130"/>
      <c r="B3" s="130"/>
      <c r="C3" s="130"/>
      <c r="D3" s="130"/>
    </row>
    <row r="4" spans="1:5" x14ac:dyDescent="0.3">
      <c r="A4" s="131" t="s">
        <v>108</v>
      </c>
      <c r="B4" s="170" t="s">
        <v>184</v>
      </c>
      <c r="C4" s="170"/>
      <c r="D4" s="128"/>
    </row>
    <row r="5" spans="1:5" x14ac:dyDescent="0.3">
      <c r="A5" s="131" t="s">
        <v>109</v>
      </c>
      <c r="B5" s="170" t="s">
        <v>139</v>
      </c>
      <c r="C5" s="170"/>
      <c r="D5" s="128"/>
      <c r="E5" s="22"/>
    </row>
    <row r="6" spans="1:5" x14ac:dyDescent="0.3">
      <c r="A6" s="131"/>
      <c r="B6" s="170"/>
      <c r="C6" s="170"/>
      <c r="D6" s="128"/>
    </row>
    <row r="7" spans="1:5" x14ac:dyDescent="0.3">
      <c r="A7" s="134" t="s">
        <v>34</v>
      </c>
      <c r="B7" s="134"/>
      <c r="C7" s="134"/>
      <c r="D7" s="128"/>
    </row>
    <row r="8" spans="1:5" ht="16.2" thickBot="1" x14ac:dyDescent="0.35">
      <c r="A8" s="128"/>
      <c r="B8" s="128"/>
      <c r="C8" s="128"/>
      <c r="D8" s="128"/>
    </row>
    <row r="9" spans="1:5" ht="16.2" thickBot="1" x14ac:dyDescent="0.35">
      <c r="A9" s="135">
        <v>1</v>
      </c>
      <c r="B9" s="136" t="s">
        <v>35</v>
      </c>
      <c r="C9" s="136" t="s">
        <v>36</v>
      </c>
      <c r="D9" s="128"/>
    </row>
    <row r="10" spans="1:5" ht="16.2" thickBot="1" x14ac:dyDescent="0.35">
      <c r="A10" s="137" t="s">
        <v>37</v>
      </c>
      <c r="B10" s="138" t="s">
        <v>38</v>
      </c>
      <c r="C10" s="112">
        <v>2045.92</v>
      </c>
      <c r="D10" s="128"/>
    </row>
    <row r="11" spans="1:5" ht="16.2" thickBot="1" x14ac:dyDescent="0.35">
      <c r="A11" s="137" t="s">
        <v>39</v>
      </c>
      <c r="B11" s="138" t="s">
        <v>113</v>
      </c>
      <c r="C11" s="112">
        <f>C10*0.3</f>
        <v>613.77599999999995</v>
      </c>
      <c r="D11" s="128"/>
    </row>
    <row r="12" spans="1:5" ht="16.2" thickBot="1" x14ac:dyDescent="0.35">
      <c r="A12" s="142" t="s">
        <v>5</v>
      </c>
      <c r="B12" s="143"/>
      <c r="C12" s="119">
        <f>SUM(C10:C11)</f>
        <v>2659.6959999999999</v>
      </c>
      <c r="D12" s="128"/>
    </row>
    <row r="13" spans="1:5" x14ac:dyDescent="0.3">
      <c r="A13" s="128"/>
      <c r="B13" s="128"/>
      <c r="C13" s="128"/>
      <c r="D13" s="128"/>
    </row>
    <row r="14" spans="1:5" x14ac:dyDescent="0.3">
      <c r="A14" s="128"/>
      <c r="B14" s="128"/>
      <c r="C14" s="128"/>
      <c r="D14" s="128"/>
    </row>
    <row r="15" spans="1:5" x14ac:dyDescent="0.3">
      <c r="A15" s="144" t="s">
        <v>47</v>
      </c>
      <c r="B15" s="144"/>
      <c r="C15" s="144"/>
      <c r="D15" s="128"/>
    </row>
    <row r="16" spans="1:5" x14ac:dyDescent="0.3">
      <c r="A16" s="145"/>
      <c r="B16" s="128"/>
      <c r="C16" s="128"/>
      <c r="D16" s="128"/>
    </row>
    <row r="17" spans="1:4" x14ac:dyDescent="0.3">
      <c r="A17" s="146" t="s">
        <v>48</v>
      </c>
      <c r="B17" s="146"/>
      <c r="C17" s="146"/>
      <c r="D17" s="128"/>
    </row>
    <row r="18" spans="1:4" ht="16.2" thickBot="1" x14ac:dyDescent="0.35">
      <c r="A18" s="128"/>
      <c r="B18" s="128"/>
      <c r="C18" s="128"/>
      <c r="D18" s="128"/>
    </row>
    <row r="19" spans="1:4" ht="16.2" thickBot="1" x14ac:dyDescent="0.35">
      <c r="A19" s="135" t="s">
        <v>49</v>
      </c>
      <c r="B19" s="136" t="s">
        <v>50</v>
      </c>
      <c r="C19" s="136" t="s">
        <v>56</v>
      </c>
      <c r="D19" s="136" t="s">
        <v>36</v>
      </c>
    </row>
    <row r="20" spans="1:4" ht="16.2" thickBot="1" x14ac:dyDescent="0.35">
      <c r="A20" s="137" t="s">
        <v>37</v>
      </c>
      <c r="B20" s="147" t="s">
        <v>51</v>
      </c>
      <c r="C20" s="121">
        <v>8.3299999999999999E-2</v>
      </c>
      <c r="D20" s="125">
        <f>C$12*C20</f>
        <v>221.5526768</v>
      </c>
    </row>
    <row r="21" spans="1:4" ht="16.2" thickBot="1" x14ac:dyDescent="0.35">
      <c r="A21" s="137" t="s">
        <v>39</v>
      </c>
      <c r="B21" s="149" t="s">
        <v>52</v>
      </c>
      <c r="C21" s="148">
        <v>0.121</v>
      </c>
      <c r="D21" s="124">
        <f>C$12*C21</f>
        <v>321.823216</v>
      </c>
    </row>
    <row r="22" spans="1:4" ht="16.2" thickBot="1" x14ac:dyDescent="0.35">
      <c r="A22" s="150" t="s">
        <v>5</v>
      </c>
      <c r="B22" s="151"/>
      <c r="C22" s="126">
        <f>SUM(C20:C21)</f>
        <v>0.20429999999999998</v>
      </c>
      <c r="D22" s="127">
        <f>C$12*C22</f>
        <v>543.37589279999997</v>
      </c>
    </row>
    <row r="23" spans="1:4" x14ac:dyDescent="0.3">
      <c r="A23" s="128"/>
      <c r="B23" s="128"/>
      <c r="C23" s="128"/>
      <c r="D23" s="128"/>
    </row>
    <row r="24" spans="1:4" x14ac:dyDescent="0.3">
      <c r="A24" s="128"/>
      <c r="B24" s="128"/>
      <c r="C24" s="128"/>
      <c r="D24" s="128"/>
    </row>
    <row r="25" spans="1:4" ht="32.25" customHeight="1" x14ac:dyDescent="0.3">
      <c r="A25" s="152" t="s">
        <v>53</v>
      </c>
      <c r="B25" s="152"/>
      <c r="C25" s="152"/>
      <c r="D25" s="152"/>
    </row>
    <row r="26" spans="1:4" ht="16.2" thickBot="1" x14ac:dyDescent="0.35">
      <c r="A26" s="128"/>
      <c r="B26" s="128"/>
      <c r="C26" s="128"/>
      <c r="D26" s="128"/>
    </row>
    <row r="27" spans="1:4" ht="16.2" thickBot="1" x14ac:dyDescent="0.35">
      <c r="A27" s="135" t="s">
        <v>54</v>
      </c>
      <c r="B27" s="136" t="s">
        <v>55</v>
      </c>
      <c r="C27" s="136" t="s">
        <v>56</v>
      </c>
      <c r="D27" s="136" t="s">
        <v>36</v>
      </c>
    </row>
    <row r="28" spans="1:4" ht="16.2" thickBot="1" x14ac:dyDescent="0.35">
      <c r="A28" s="137" t="s">
        <v>37</v>
      </c>
      <c r="B28" s="138" t="s">
        <v>57</v>
      </c>
      <c r="C28" s="113">
        <v>0.2</v>
      </c>
      <c r="D28" s="124">
        <f t="shared" ref="D28:D36" si="0">(D$22+C$12)*C28</f>
        <v>640.61437855999998</v>
      </c>
    </row>
    <row r="29" spans="1:4" ht="16.2" thickBot="1" x14ac:dyDescent="0.35">
      <c r="A29" s="137" t="s">
        <v>39</v>
      </c>
      <c r="B29" s="138" t="s">
        <v>58</v>
      </c>
      <c r="C29" s="113">
        <v>2.5000000000000001E-2</v>
      </c>
      <c r="D29" s="124">
        <f t="shared" si="0"/>
        <v>80.076797319999997</v>
      </c>
    </row>
    <row r="30" spans="1:4" ht="16.2" thickBot="1" x14ac:dyDescent="0.35">
      <c r="A30" s="137" t="s">
        <v>40</v>
      </c>
      <c r="B30" s="138" t="s">
        <v>59</v>
      </c>
      <c r="C30" s="45">
        <v>0.03</v>
      </c>
      <c r="D30" s="124">
        <f t="shared" si="0"/>
        <v>96.092156783999982</v>
      </c>
    </row>
    <row r="31" spans="1:4" ht="16.2" thickBot="1" x14ac:dyDescent="0.35">
      <c r="A31" s="137" t="s">
        <v>41</v>
      </c>
      <c r="B31" s="138" t="s">
        <v>60</v>
      </c>
      <c r="C31" s="113">
        <v>1.4999999999999999E-2</v>
      </c>
      <c r="D31" s="124">
        <f t="shared" si="0"/>
        <v>48.046078391999991</v>
      </c>
    </row>
    <row r="32" spans="1:4" ht="16.2" thickBot="1" x14ac:dyDescent="0.35">
      <c r="A32" s="137" t="s">
        <v>42</v>
      </c>
      <c r="B32" s="138" t="s">
        <v>61</v>
      </c>
      <c r="C32" s="113">
        <v>0.01</v>
      </c>
      <c r="D32" s="124">
        <f t="shared" si="0"/>
        <v>32.030718927999999</v>
      </c>
    </row>
    <row r="33" spans="1:5" ht="16.2" thickBot="1" x14ac:dyDescent="0.35">
      <c r="A33" s="137" t="s">
        <v>44</v>
      </c>
      <c r="B33" s="138" t="s">
        <v>6</v>
      </c>
      <c r="C33" s="113">
        <v>6.0000000000000001E-3</v>
      </c>
      <c r="D33" s="124">
        <f t="shared" si="0"/>
        <v>19.2184313568</v>
      </c>
    </row>
    <row r="34" spans="1:5" ht="16.2" thickBot="1" x14ac:dyDescent="0.35">
      <c r="A34" s="137" t="s">
        <v>45</v>
      </c>
      <c r="B34" s="138" t="s">
        <v>7</v>
      </c>
      <c r="C34" s="113">
        <v>2E-3</v>
      </c>
      <c r="D34" s="124">
        <f t="shared" si="0"/>
        <v>6.4061437855999994</v>
      </c>
    </row>
    <row r="35" spans="1:5" ht="16.2" thickBot="1" x14ac:dyDescent="0.35">
      <c r="A35" s="137" t="s">
        <v>62</v>
      </c>
      <c r="B35" s="138" t="s">
        <v>8</v>
      </c>
      <c r="C35" s="113">
        <v>0.08</v>
      </c>
      <c r="D35" s="124">
        <f t="shared" si="0"/>
        <v>256.24575142399999</v>
      </c>
    </row>
    <row r="36" spans="1:5" ht="16.2" thickBot="1" x14ac:dyDescent="0.35">
      <c r="A36" s="150" t="s">
        <v>63</v>
      </c>
      <c r="B36" s="151"/>
      <c r="C36" s="113">
        <f>SUM(C28:C35)</f>
        <v>0.36800000000000005</v>
      </c>
      <c r="D36" s="124">
        <f t="shared" si="0"/>
        <v>1178.7304565504</v>
      </c>
      <c r="E36" s="35">
        <f>C36*C22</f>
        <v>7.5182399999999996E-2</v>
      </c>
    </row>
    <row r="39" spans="1:5" x14ac:dyDescent="0.3">
      <c r="A39" s="92" t="s">
        <v>64</v>
      </c>
      <c r="B39" s="92"/>
      <c r="C39" s="92"/>
    </row>
    <row r="40" spans="1:5" ht="16.2" thickBot="1" x14ac:dyDescent="0.35"/>
    <row r="41" spans="1:5" ht="16.2" thickBot="1" x14ac:dyDescent="0.35">
      <c r="A41" s="135" t="s">
        <v>65</v>
      </c>
      <c r="B41" s="136" t="s">
        <v>66</v>
      </c>
      <c r="C41" s="136" t="s">
        <v>36</v>
      </c>
    </row>
    <row r="42" spans="1:5" ht="16.2" thickBot="1" x14ac:dyDescent="0.35">
      <c r="A42" s="137" t="s">
        <v>37</v>
      </c>
      <c r="B42" s="138" t="s">
        <v>67</v>
      </c>
      <c r="C42" s="155">
        <f>'Planilha de Apoio - P 12 x 36'!D14</f>
        <v>75.104800000000012</v>
      </c>
    </row>
    <row r="43" spans="1:5" ht="16.2" thickBot="1" x14ac:dyDescent="0.35">
      <c r="A43" s="137" t="s">
        <v>39</v>
      </c>
      <c r="B43" s="138" t="s">
        <v>110</v>
      </c>
      <c r="C43" s="112">
        <f>'Planilha de Apoio - P 12 x 36'!D21</f>
        <v>461.77480000000003</v>
      </c>
    </row>
    <row r="44" spans="1:5" ht="16.2" thickBot="1" x14ac:dyDescent="0.35">
      <c r="A44" s="137" t="s">
        <v>40</v>
      </c>
      <c r="B44" s="138" t="s">
        <v>123</v>
      </c>
      <c r="C44" s="46">
        <v>20</v>
      </c>
    </row>
    <row r="45" spans="1:5" ht="16.2" thickBot="1" x14ac:dyDescent="0.35">
      <c r="A45" s="156" t="s">
        <v>41</v>
      </c>
      <c r="B45" s="171" t="s">
        <v>140</v>
      </c>
      <c r="C45" s="110">
        <f>'Planilha de Apoio - P 12 x 36'!D25</f>
        <v>178.57149999999999</v>
      </c>
    </row>
    <row r="46" spans="1:5" ht="16.2" thickBot="1" x14ac:dyDescent="0.35">
      <c r="A46" s="156" t="s">
        <v>42</v>
      </c>
      <c r="B46" s="171" t="s">
        <v>173</v>
      </c>
      <c r="C46" s="112">
        <f>'Planilha de Apoio - P 12 x 36'!D25</f>
        <v>178.57149999999999</v>
      </c>
    </row>
    <row r="47" spans="1:5" ht="16.2" thickBot="1" x14ac:dyDescent="0.35">
      <c r="A47" s="156" t="s">
        <v>44</v>
      </c>
      <c r="B47" s="171" t="s">
        <v>174</v>
      </c>
      <c r="C47" s="46">
        <v>35</v>
      </c>
    </row>
    <row r="48" spans="1:5" ht="16.2" thickBot="1" x14ac:dyDescent="0.35">
      <c r="A48" s="156" t="s">
        <v>45</v>
      </c>
      <c r="B48" s="171" t="s">
        <v>182</v>
      </c>
      <c r="C48" s="46">
        <f>(C10/4)/12</f>
        <v>42.623333333333335</v>
      </c>
    </row>
    <row r="49" spans="1:4" ht="16.2" thickBot="1" x14ac:dyDescent="0.35">
      <c r="A49" s="20" t="s">
        <v>62</v>
      </c>
      <c r="B49" s="47" t="s">
        <v>175</v>
      </c>
      <c r="C49" s="46">
        <v>0</v>
      </c>
    </row>
    <row r="50" spans="1:4" ht="16.2" thickBot="1" x14ac:dyDescent="0.35">
      <c r="A50" s="96" t="s">
        <v>5</v>
      </c>
      <c r="B50" s="97"/>
      <c r="C50" s="14">
        <f>SUM(C42:C49)</f>
        <v>991.64593333333335</v>
      </c>
    </row>
    <row r="53" spans="1:4" x14ac:dyDescent="0.3">
      <c r="A53" s="146" t="s">
        <v>68</v>
      </c>
      <c r="B53" s="146"/>
      <c r="C53" s="146"/>
    </row>
    <row r="54" spans="1:4" ht="16.2" thickBot="1" x14ac:dyDescent="0.35">
      <c r="A54" s="128"/>
      <c r="B54" s="128"/>
      <c r="C54" s="128"/>
    </row>
    <row r="55" spans="1:4" ht="16.2" thickBot="1" x14ac:dyDescent="0.35">
      <c r="A55" s="135">
        <v>2</v>
      </c>
      <c r="B55" s="136" t="s">
        <v>69</v>
      </c>
      <c r="C55" s="136" t="s">
        <v>36</v>
      </c>
    </row>
    <row r="56" spans="1:4" ht="16.2" thickBot="1" x14ac:dyDescent="0.35">
      <c r="A56" s="137" t="s">
        <v>49</v>
      </c>
      <c r="B56" s="138" t="s">
        <v>50</v>
      </c>
      <c r="C56" s="112">
        <f>D22</f>
        <v>543.37589279999997</v>
      </c>
    </row>
    <row r="57" spans="1:4" ht="16.2" thickBot="1" x14ac:dyDescent="0.35">
      <c r="A57" s="137" t="s">
        <v>54</v>
      </c>
      <c r="B57" s="138" t="s">
        <v>55</v>
      </c>
      <c r="C57" s="112">
        <f>D36</f>
        <v>1178.7304565504</v>
      </c>
    </row>
    <row r="58" spans="1:4" ht="16.2" thickBot="1" x14ac:dyDescent="0.35">
      <c r="A58" s="137" t="s">
        <v>65</v>
      </c>
      <c r="B58" s="138" t="s">
        <v>66</v>
      </c>
      <c r="C58" s="112">
        <f>C50</f>
        <v>991.64593333333335</v>
      </c>
    </row>
    <row r="59" spans="1:4" ht="16.2" thickBot="1" x14ac:dyDescent="0.35">
      <c r="A59" s="150" t="s">
        <v>5</v>
      </c>
      <c r="B59" s="151"/>
      <c r="C59" s="112">
        <f>SUM(C56:C58)</f>
        <v>2713.7522826837335</v>
      </c>
    </row>
    <row r="60" spans="1:4" x14ac:dyDescent="0.3">
      <c r="A60" s="157"/>
      <c r="B60" s="128"/>
      <c r="C60" s="128"/>
    </row>
    <row r="61" spans="1:4" x14ac:dyDescent="0.3">
      <c r="A61" s="128"/>
      <c r="B61" s="128"/>
      <c r="C61" s="128"/>
    </row>
    <row r="62" spans="1:4" x14ac:dyDescent="0.3">
      <c r="A62" s="144" t="s">
        <v>70</v>
      </c>
      <c r="B62" s="144"/>
      <c r="C62" s="144"/>
    </row>
    <row r="63" spans="1:4" ht="16.2" thickBot="1" x14ac:dyDescent="0.35">
      <c r="A63" s="128"/>
      <c r="B63" s="128"/>
      <c r="C63" s="128"/>
    </row>
    <row r="64" spans="1:4" ht="16.2" thickBot="1" x14ac:dyDescent="0.35">
      <c r="A64" s="135">
        <v>3</v>
      </c>
      <c r="B64" s="136" t="s">
        <v>71</v>
      </c>
      <c r="C64" s="136" t="s">
        <v>56</v>
      </c>
      <c r="D64" s="136" t="s">
        <v>36</v>
      </c>
    </row>
    <row r="65" spans="1:4" ht="16.2" thickBot="1" x14ac:dyDescent="0.35">
      <c r="A65" s="137" t="s">
        <v>37</v>
      </c>
      <c r="B65" s="158" t="s">
        <v>72</v>
      </c>
      <c r="C65" s="172">
        <v>4.1999999999999997E-3</v>
      </c>
      <c r="D65" s="112">
        <f>(C$12)*C65</f>
        <v>11.170723199999999</v>
      </c>
    </row>
    <row r="66" spans="1:4" ht="16.2" thickBot="1" x14ac:dyDescent="0.35">
      <c r="A66" s="137" t="s">
        <v>39</v>
      </c>
      <c r="B66" s="159" t="s">
        <v>73</v>
      </c>
      <c r="C66" s="173">
        <f>C65*C35</f>
        <v>3.3599999999999998E-4</v>
      </c>
      <c r="D66" s="112">
        <f>(C$12)*C66</f>
        <v>0.89365785599999992</v>
      </c>
    </row>
    <row r="67" spans="1:4" ht="16.2" thickBot="1" x14ac:dyDescent="0.35">
      <c r="A67" s="137" t="s">
        <v>40</v>
      </c>
      <c r="B67" s="158" t="s">
        <v>127</v>
      </c>
      <c r="C67" s="122">
        <v>3.5999999999999999E-3</v>
      </c>
      <c r="D67" s="112">
        <f>C67*C12</f>
        <v>9.5749055999999992</v>
      </c>
    </row>
    <row r="68" spans="1:4" ht="16.2" thickBot="1" x14ac:dyDescent="0.35">
      <c r="A68" s="137" t="s">
        <v>41</v>
      </c>
      <c r="B68" s="158" t="s">
        <v>75</v>
      </c>
      <c r="C68" s="174">
        <v>1.9400000000000001E-2</v>
      </c>
      <c r="D68" s="112">
        <f>(C$12)*C68</f>
        <v>51.598102400000002</v>
      </c>
    </row>
    <row r="69" spans="1:4" ht="16.2" thickBot="1" x14ac:dyDescent="0.35">
      <c r="A69" s="137" t="s">
        <v>42</v>
      </c>
      <c r="B69" s="158" t="s">
        <v>76</v>
      </c>
      <c r="C69" s="122">
        <f>C68*C36</f>
        <v>7.1392000000000009E-3</v>
      </c>
      <c r="D69" s="112">
        <f>C69*C12</f>
        <v>18.988101683200004</v>
      </c>
    </row>
    <row r="70" spans="1:4" ht="16.2" thickBot="1" x14ac:dyDescent="0.35">
      <c r="A70" s="137" t="s">
        <v>44</v>
      </c>
      <c r="B70" s="158" t="s">
        <v>128</v>
      </c>
      <c r="C70" s="122">
        <v>3.6400000000000002E-2</v>
      </c>
      <c r="D70" s="112">
        <f>C70*C12</f>
        <v>96.812934400000003</v>
      </c>
    </row>
    <row r="71" spans="1:4" ht="16.2" thickBot="1" x14ac:dyDescent="0.35">
      <c r="A71" s="150" t="s">
        <v>5</v>
      </c>
      <c r="B71" s="151"/>
      <c r="C71" s="122">
        <f>SUM(C65:C70)</f>
        <v>7.1075200000000005E-2</v>
      </c>
      <c r="D71" s="112">
        <f>SUM(D65:D70)</f>
        <v>189.0384251392</v>
      </c>
    </row>
    <row r="74" spans="1:4" x14ac:dyDescent="0.3">
      <c r="A74" s="95" t="s">
        <v>78</v>
      </c>
      <c r="B74" s="95"/>
      <c r="C74" s="95"/>
    </row>
    <row r="77" spans="1:4" x14ac:dyDescent="0.3">
      <c r="A77" s="92" t="s">
        <v>79</v>
      </c>
      <c r="B77" s="92"/>
      <c r="C77" s="92"/>
    </row>
    <row r="78" spans="1:4" ht="16.2" thickBot="1" x14ac:dyDescent="0.35">
      <c r="A78" s="6"/>
    </row>
    <row r="79" spans="1:4" ht="16.2" thickBot="1" x14ac:dyDescent="0.35">
      <c r="A79" s="135" t="s">
        <v>80</v>
      </c>
      <c r="B79" s="136" t="s">
        <v>81</v>
      </c>
      <c r="C79" s="136" t="s">
        <v>56</v>
      </c>
      <c r="D79" s="136" t="s">
        <v>36</v>
      </c>
    </row>
    <row r="80" spans="1:4" ht="16.2" thickBot="1" x14ac:dyDescent="0.35">
      <c r="A80" s="137" t="s">
        <v>37</v>
      </c>
      <c r="B80" s="138" t="s">
        <v>158</v>
      </c>
      <c r="C80" s="122">
        <f>1/12/12</f>
        <v>6.9444444444444441E-3</v>
      </c>
      <c r="D80" s="112">
        <f t="shared" ref="D80:D86" si="1">(C$12)*C80</f>
        <v>18.470111111111109</v>
      </c>
    </row>
    <row r="81" spans="1:6" ht="16.2" thickBot="1" x14ac:dyDescent="0.35">
      <c r="A81" s="137" t="s">
        <v>39</v>
      </c>
      <c r="B81" s="138" t="s">
        <v>81</v>
      </c>
      <c r="C81" s="48">
        <v>8.0000000000000002E-3</v>
      </c>
      <c r="D81" s="112">
        <f t="shared" si="1"/>
        <v>21.277567999999999</v>
      </c>
    </row>
    <row r="82" spans="1:6" ht="16.2" thickBot="1" x14ac:dyDescent="0.35">
      <c r="A82" s="137" t="s">
        <v>40</v>
      </c>
      <c r="B82" s="138" t="s">
        <v>82</v>
      </c>
      <c r="C82" s="48">
        <v>1.4999999999999999E-2</v>
      </c>
      <c r="D82" s="112">
        <f t="shared" si="1"/>
        <v>39.895440000000001</v>
      </c>
    </row>
    <row r="83" spans="1:6" ht="16.2" thickBot="1" x14ac:dyDescent="0.35">
      <c r="A83" s="137" t="s">
        <v>41</v>
      </c>
      <c r="B83" s="138" t="s">
        <v>83</v>
      </c>
      <c r="C83" s="48">
        <v>0.01</v>
      </c>
      <c r="D83" s="112">
        <f t="shared" si="1"/>
        <v>26.596959999999999</v>
      </c>
    </row>
    <row r="84" spans="1:6" ht="16.2" thickBot="1" x14ac:dyDescent="0.35">
      <c r="A84" s="137" t="s">
        <v>42</v>
      </c>
      <c r="B84" s="138" t="s">
        <v>84</v>
      </c>
      <c r="C84" s="48">
        <v>0.01</v>
      </c>
      <c r="D84" s="112">
        <f t="shared" si="1"/>
        <v>26.596959999999999</v>
      </c>
    </row>
    <row r="85" spans="1:6" ht="16.2" thickBot="1" x14ac:dyDescent="0.35">
      <c r="A85" s="137" t="s">
        <v>44</v>
      </c>
      <c r="B85" s="49" t="s">
        <v>46</v>
      </c>
      <c r="C85" s="48">
        <v>0</v>
      </c>
      <c r="D85" s="112">
        <f t="shared" si="1"/>
        <v>0</v>
      </c>
    </row>
    <row r="86" spans="1:6" ht="16.2" thickBot="1" x14ac:dyDescent="0.35">
      <c r="A86" s="93" t="s">
        <v>63</v>
      </c>
      <c r="B86" s="94"/>
      <c r="C86" s="122">
        <f>SUM(C80:C85)</f>
        <v>4.9944444444444444E-2</v>
      </c>
      <c r="D86" s="112">
        <f t="shared" si="1"/>
        <v>132.8370391111111</v>
      </c>
    </row>
    <row r="87" spans="1:6" x14ac:dyDescent="0.3">
      <c r="C87" s="175">
        <f>C22+C36+C71+C86+E36</f>
        <v>0.76850204444444448</v>
      </c>
    </row>
    <row r="89" spans="1:6" x14ac:dyDescent="0.3">
      <c r="A89" s="146" t="s">
        <v>85</v>
      </c>
      <c r="B89" s="146"/>
      <c r="C89" s="146"/>
      <c r="F89" s="37"/>
    </row>
    <row r="90" spans="1:6" ht="16.2" thickBot="1" x14ac:dyDescent="0.35">
      <c r="A90" s="145"/>
      <c r="B90" s="128"/>
      <c r="C90" s="128"/>
      <c r="F90" s="37"/>
    </row>
    <row r="91" spans="1:6" ht="16.2" thickBot="1" x14ac:dyDescent="0.35">
      <c r="A91" s="135" t="s">
        <v>86</v>
      </c>
      <c r="B91" s="136" t="s">
        <v>125</v>
      </c>
      <c r="C91" s="136" t="s">
        <v>36</v>
      </c>
      <c r="F91" s="36">
        <f>C10+C11</f>
        <v>2659.6959999999999</v>
      </c>
    </row>
    <row r="92" spans="1:6" ht="16.2" thickBot="1" x14ac:dyDescent="0.35">
      <c r="A92" s="137" t="s">
        <v>37</v>
      </c>
      <c r="B92" s="138" t="s">
        <v>101</v>
      </c>
      <c r="C92" s="120">
        <f>F94</f>
        <v>294.40416814545461</v>
      </c>
      <c r="F92" s="36">
        <f>F91/220</f>
        <v>12.089527272727272</v>
      </c>
    </row>
    <row r="93" spans="1:6" ht="16.2" thickBot="1" x14ac:dyDescent="0.35">
      <c r="A93" s="150" t="s">
        <v>5</v>
      </c>
      <c r="B93" s="151"/>
      <c r="C93" s="120">
        <f>C92</f>
        <v>294.40416814545461</v>
      </c>
      <c r="F93" s="36">
        <f>F92*1.6</f>
        <v>19.343243636363638</v>
      </c>
    </row>
    <row r="94" spans="1:6" x14ac:dyDescent="0.3">
      <c r="F94" s="36">
        <f>F93*15.22</f>
        <v>294.40416814545461</v>
      </c>
    </row>
    <row r="95" spans="1:6" x14ac:dyDescent="0.3">
      <c r="F95" s="37"/>
    </row>
    <row r="96" spans="1:6" x14ac:dyDescent="0.3">
      <c r="A96" s="146" t="s">
        <v>88</v>
      </c>
      <c r="B96" s="146"/>
      <c r="C96" s="146"/>
    </row>
    <row r="97" spans="1:3" ht="16.2" thickBot="1" x14ac:dyDescent="0.35">
      <c r="A97" s="145"/>
      <c r="B97" s="128"/>
      <c r="C97" s="128"/>
    </row>
    <row r="98" spans="1:3" ht="16.2" thickBot="1" x14ac:dyDescent="0.35">
      <c r="A98" s="135">
        <v>4</v>
      </c>
      <c r="B98" s="136" t="s">
        <v>89</v>
      </c>
      <c r="C98" s="136" t="s">
        <v>36</v>
      </c>
    </row>
    <row r="99" spans="1:3" ht="16.2" thickBot="1" x14ac:dyDescent="0.35">
      <c r="A99" s="137" t="s">
        <v>80</v>
      </c>
      <c r="B99" s="138" t="s">
        <v>81</v>
      </c>
      <c r="C99" s="112">
        <f>D86</f>
        <v>132.8370391111111</v>
      </c>
    </row>
    <row r="100" spans="1:3" ht="16.2" thickBot="1" x14ac:dyDescent="0.35">
      <c r="A100" s="137" t="s">
        <v>86</v>
      </c>
      <c r="B100" s="138" t="s">
        <v>87</v>
      </c>
      <c r="C100" s="112">
        <f>C93</f>
        <v>294.40416814545461</v>
      </c>
    </row>
    <row r="101" spans="1:3" ht="16.2" thickBot="1" x14ac:dyDescent="0.35">
      <c r="A101" s="150" t="s">
        <v>5</v>
      </c>
      <c r="B101" s="151"/>
      <c r="C101" s="119">
        <f>C99+C100</f>
        <v>427.2412072565657</v>
      </c>
    </row>
    <row r="104" spans="1:3" x14ac:dyDescent="0.3">
      <c r="A104" s="95" t="s">
        <v>90</v>
      </c>
      <c r="B104" s="95"/>
      <c r="C104" s="95"/>
    </row>
    <row r="105" spans="1:3" ht="16.2" thickBot="1" x14ac:dyDescent="0.35"/>
    <row r="106" spans="1:3" ht="16.2" thickBot="1" x14ac:dyDescent="0.35">
      <c r="A106" s="135">
        <v>5</v>
      </c>
      <c r="B106" s="160" t="s">
        <v>22</v>
      </c>
      <c r="C106" s="136" t="s">
        <v>36</v>
      </c>
    </row>
    <row r="107" spans="1:3" ht="16.2" thickBot="1" x14ac:dyDescent="0.35">
      <c r="A107" s="137" t="s">
        <v>37</v>
      </c>
      <c r="B107" s="138" t="s">
        <v>91</v>
      </c>
      <c r="C107" s="110">
        <f>'Planilha de Apoio - P 12 x 36'!C50</f>
        <v>285.41666666666669</v>
      </c>
    </row>
    <row r="108" spans="1:3" ht="16.2" thickBot="1" x14ac:dyDescent="0.35">
      <c r="A108" s="137" t="s">
        <v>39</v>
      </c>
      <c r="B108" s="138" t="s">
        <v>92</v>
      </c>
      <c r="C108" s="110">
        <f>'Planilha de Apoio - P 12 x 36'!D34</f>
        <v>4.75</v>
      </c>
    </row>
    <row r="109" spans="1:3" ht="16.2" thickBot="1" x14ac:dyDescent="0.35">
      <c r="A109" s="8" t="s">
        <v>40</v>
      </c>
      <c r="B109" s="49" t="s">
        <v>141</v>
      </c>
      <c r="C109" s="46"/>
    </row>
    <row r="110" spans="1:3" ht="16.2" thickBot="1" x14ac:dyDescent="0.35">
      <c r="A110" s="8" t="s">
        <v>41</v>
      </c>
      <c r="B110" s="49" t="s">
        <v>141</v>
      </c>
      <c r="C110" s="46"/>
    </row>
    <row r="111" spans="1:3" ht="16.2" thickBot="1" x14ac:dyDescent="0.35">
      <c r="A111" s="150" t="s">
        <v>63</v>
      </c>
      <c r="B111" s="151"/>
      <c r="C111" s="112">
        <f>SUM(C107:C110)</f>
        <v>290.16666666666669</v>
      </c>
    </row>
    <row r="114" spans="1:6" x14ac:dyDescent="0.3">
      <c r="A114" s="95" t="s">
        <v>93</v>
      </c>
      <c r="B114" s="95"/>
      <c r="C114" s="95"/>
    </row>
    <row r="115" spans="1:6" ht="16.2" thickBot="1" x14ac:dyDescent="0.35"/>
    <row r="116" spans="1:6" ht="16.2" thickBot="1" x14ac:dyDescent="0.35">
      <c r="A116" s="135">
        <v>6</v>
      </c>
      <c r="B116" s="160" t="s">
        <v>23</v>
      </c>
      <c r="C116" s="136" t="s">
        <v>56</v>
      </c>
      <c r="D116" s="136" t="s">
        <v>36</v>
      </c>
    </row>
    <row r="117" spans="1:6" ht="16.2" thickBot="1" x14ac:dyDescent="0.35">
      <c r="A117" s="137" t="s">
        <v>37</v>
      </c>
      <c r="B117" s="161" t="s">
        <v>24</v>
      </c>
      <c r="C117" s="45">
        <v>0.1</v>
      </c>
      <c r="D117" s="111">
        <f>C117*C136</f>
        <v>627.98945817461663</v>
      </c>
    </row>
    <row r="118" spans="1:6" ht="16.2" thickBot="1" x14ac:dyDescent="0.35">
      <c r="A118" s="137" t="s">
        <v>39</v>
      </c>
      <c r="B118" s="161" t="s">
        <v>26</v>
      </c>
      <c r="C118" s="45">
        <f>C117</f>
        <v>0.1</v>
      </c>
      <c r="D118" s="111">
        <f>C118*(C136+D117)</f>
        <v>690.78840399207832</v>
      </c>
    </row>
    <row r="119" spans="1:6" ht="16.2" thickBot="1" x14ac:dyDescent="0.35">
      <c r="A119" s="137" t="s">
        <v>40</v>
      </c>
      <c r="B119" s="138" t="s">
        <v>25</v>
      </c>
      <c r="C119" s="113"/>
      <c r="D119" s="112"/>
      <c r="E119" s="37"/>
      <c r="F119" s="37"/>
    </row>
    <row r="120" spans="1:6" ht="16.2" thickBot="1" x14ac:dyDescent="0.35">
      <c r="A120" s="137"/>
      <c r="B120" s="161" t="s">
        <v>105</v>
      </c>
      <c r="C120" s="114">
        <f>C121+C122</f>
        <v>3.6499999999999998E-2</v>
      </c>
      <c r="D120" s="111">
        <f>C120*E126</f>
        <v>293.96030122185419</v>
      </c>
      <c r="E120" s="35">
        <f>C121+C122+C124</f>
        <v>5.6499999999999995E-2</v>
      </c>
      <c r="F120" s="37"/>
    </row>
    <row r="121" spans="1:6" ht="16.2" thickBot="1" x14ac:dyDescent="0.35">
      <c r="A121" s="137"/>
      <c r="B121" s="138" t="s">
        <v>103</v>
      </c>
      <c r="C121" s="113">
        <v>0.03</v>
      </c>
      <c r="D121" s="112">
        <f>C121*E126</f>
        <v>241.61120648371576</v>
      </c>
      <c r="E121" s="37"/>
      <c r="F121" s="37"/>
    </row>
    <row r="122" spans="1:6" ht="16.2" thickBot="1" x14ac:dyDescent="0.35">
      <c r="A122" s="137"/>
      <c r="B122" s="138" t="s">
        <v>104</v>
      </c>
      <c r="C122" s="113">
        <v>6.4999999999999997E-3</v>
      </c>
      <c r="D122" s="112">
        <f>C122*E126</f>
        <v>52.349094738138419</v>
      </c>
      <c r="E122" s="37"/>
      <c r="F122" s="37"/>
    </row>
    <row r="123" spans="1:6" ht="16.2" thickBot="1" x14ac:dyDescent="0.35">
      <c r="A123" s="137"/>
      <c r="B123" s="161" t="s">
        <v>106</v>
      </c>
      <c r="C123" s="114">
        <v>0</v>
      </c>
      <c r="D123" s="111">
        <f>C123*E126</f>
        <v>0</v>
      </c>
      <c r="E123" s="37"/>
      <c r="F123" s="37"/>
    </row>
    <row r="124" spans="1:6" ht="16.2" thickBot="1" x14ac:dyDescent="0.35">
      <c r="A124" s="137"/>
      <c r="B124" s="161" t="s">
        <v>107</v>
      </c>
      <c r="C124" s="114">
        <v>0.02</v>
      </c>
      <c r="D124" s="111">
        <f>C124*E126</f>
        <v>161.07413765581052</v>
      </c>
      <c r="E124" s="37"/>
      <c r="F124" s="37"/>
    </row>
    <row r="125" spans="1:6" ht="16.2" thickBot="1" x14ac:dyDescent="0.35">
      <c r="A125" s="162" t="s">
        <v>63</v>
      </c>
      <c r="B125" s="163"/>
      <c r="C125" s="114">
        <f>C117+C118+C120+C123+C124</f>
        <v>0.25650000000000001</v>
      </c>
      <c r="D125" s="111">
        <f>D117+D118+D120+D123+D124</f>
        <v>1773.8123010443596</v>
      </c>
      <c r="E125" s="37"/>
      <c r="F125" s="67">
        <f>C136+D117+D118</f>
        <v>7598.6724439128611</v>
      </c>
    </row>
    <row r="126" spans="1:6" x14ac:dyDescent="0.3">
      <c r="E126" s="37">
        <f>(F125)/(100%-E120)</f>
        <v>8053.7068827905259</v>
      </c>
      <c r="F126" s="37"/>
    </row>
    <row r="127" spans="1:6" x14ac:dyDescent="0.3">
      <c r="E127" s="37"/>
      <c r="F127" s="37"/>
    </row>
    <row r="128" spans="1:6" x14ac:dyDescent="0.3">
      <c r="A128" s="144" t="s">
        <v>94</v>
      </c>
      <c r="B128" s="144"/>
      <c r="C128" s="144"/>
      <c r="E128" s="37"/>
      <c r="F128" s="37"/>
    </row>
    <row r="129" spans="1:3" ht="16.2" thickBot="1" x14ac:dyDescent="0.35">
      <c r="A129" s="128"/>
      <c r="B129" s="128"/>
      <c r="C129" s="128"/>
    </row>
    <row r="130" spans="1:3" ht="16.2" thickBot="1" x14ac:dyDescent="0.35">
      <c r="A130" s="135"/>
      <c r="B130" s="136" t="s">
        <v>95</v>
      </c>
      <c r="C130" s="136" t="s">
        <v>36</v>
      </c>
    </row>
    <row r="131" spans="1:3" ht="16.2" thickBot="1" x14ac:dyDescent="0.35">
      <c r="A131" s="164" t="s">
        <v>37</v>
      </c>
      <c r="B131" s="138" t="s">
        <v>34</v>
      </c>
      <c r="C131" s="115">
        <f>C12</f>
        <v>2659.6959999999999</v>
      </c>
    </row>
    <row r="132" spans="1:3" ht="16.2" thickBot="1" x14ac:dyDescent="0.35">
      <c r="A132" s="164" t="s">
        <v>39</v>
      </c>
      <c r="B132" s="138" t="s">
        <v>47</v>
      </c>
      <c r="C132" s="115">
        <f>C59</f>
        <v>2713.7522826837335</v>
      </c>
    </row>
    <row r="133" spans="1:3" ht="16.2" thickBot="1" x14ac:dyDescent="0.35">
      <c r="A133" s="164" t="s">
        <v>40</v>
      </c>
      <c r="B133" s="138" t="s">
        <v>70</v>
      </c>
      <c r="C133" s="115">
        <f>D71</f>
        <v>189.0384251392</v>
      </c>
    </row>
    <row r="134" spans="1:3" ht="16.2" thickBot="1" x14ac:dyDescent="0.35">
      <c r="A134" s="164" t="s">
        <v>41</v>
      </c>
      <c r="B134" s="138" t="s">
        <v>78</v>
      </c>
      <c r="C134" s="115">
        <f>C101</f>
        <v>427.2412072565657</v>
      </c>
    </row>
    <row r="135" spans="1:3" ht="16.2" thickBot="1" x14ac:dyDescent="0.35">
      <c r="A135" s="164" t="s">
        <v>42</v>
      </c>
      <c r="B135" s="138" t="s">
        <v>90</v>
      </c>
      <c r="C135" s="115">
        <f>C111</f>
        <v>290.16666666666669</v>
      </c>
    </row>
    <row r="136" spans="1:3" ht="16.5" customHeight="1" thickBot="1" x14ac:dyDescent="0.35">
      <c r="A136" s="150" t="s">
        <v>96</v>
      </c>
      <c r="B136" s="151"/>
      <c r="C136" s="115">
        <f>SUM(C131:C135)</f>
        <v>6279.8945817461663</v>
      </c>
    </row>
    <row r="137" spans="1:3" ht="16.2" thickBot="1" x14ac:dyDescent="0.35">
      <c r="A137" s="164" t="s">
        <v>44</v>
      </c>
      <c r="B137" s="138" t="s">
        <v>97</v>
      </c>
      <c r="C137" s="115">
        <f>D125</f>
        <v>1773.8123010443596</v>
      </c>
    </row>
    <row r="138" spans="1:3" ht="16.5" customHeight="1" x14ac:dyDescent="0.3">
      <c r="A138" s="165" t="s">
        <v>98</v>
      </c>
      <c r="B138" s="166"/>
      <c r="C138" s="116">
        <f>C136+C137</f>
        <v>8053.7068827905259</v>
      </c>
    </row>
    <row r="139" spans="1:3" ht="16.5" customHeight="1" x14ac:dyDescent="0.3">
      <c r="A139" s="167" t="s">
        <v>116</v>
      </c>
      <c r="B139" s="168"/>
      <c r="C139" s="117">
        <v>2</v>
      </c>
    </row>
    <row r="140" spans="1:3" ht="16.2" thickBot="1" x14ac:dyDescent="0.35">
      <c r="A140" s="169" t="s">
        <v>117</v>
      </c>
      <c r="B140" s="169"/>
      <c r="C140" s="118">
        <f>C138*C139</f>
        <v>16107.413765581052</v>
      </c>
    </row>
  </sheetData>
  <sheetProtection password="CDE0" sheet="1" objects="1" scenarios="1"/>
  <mergeCells count="35">
    <mergeCell ref="A139:B139"/>
    <mergeCell ref="A140:B140"/>
    <mergeCell ref="A138:B138"/>
    <mergeCell ref="A128:C128"/>
    <mergeCell ref="A74:C74"/>
    <mergeCell ref="A86:B86"/>
    <mergeCell ref="A77:C77"/>
    <mergeCell ref="A93:B93"/>
    <mergeCell ref="A89:C89"/>
    <mergeCell ref="A101:B101"/>
    <mergeCell ref="A96:C96"/>
    <mergeCell ref="A136:B136"/>
    <mergeCell ref="A125:B125"/>
    <mergeCell ref="A114:C114"/>
    <mergeCell ref="A111:B111"/>
    <mergeCell ref="A104:C104"/>
    <mergeCell ref="A25:D25"/>
    <mergeCell ref="A17:C17"/>
    <mergeCell ref="B4:C4"/>
    <mergeCell ref="B5:C5"/>
    <mergeCell ref="B6:C6"/>
    <mergeCell ref="A22:B22"/>
    <mergeCell ref="A1:D1"/>
    <mergeCell ref="A2:D2"/>
    <mergeCell ref="A12:B12"/>
    <mergeCell ref="A7:C7"/>
    <mergeCell ref="A15:C15"/>
    <mergeCell ref="A3:D3"/>
    <mergeCell ref="A39:C39"/>
    <mergeCell ref="A36:B36"/>
    <mergeCell ref="A71:B71"/>
    <mergeCell ref="A62:C62"/>
    <mergeCell ref="A59:B59"/>
    <mergeCell ref="A53:C53"/>
    <mergeCell ref="A50:B50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r:id="rId1"/>
  <headerFooter>
    <oddHeader>&amp;R&amp;G</oddHeader>
  </headerFooter>
  <rowBreaks count="2" manualBreakCount="2">
    <brk id="52" max="3" man="1"/>
    <brk id="95" max="3" man="1"/>
  </rowBreaks>
  <colBreaks count="1" manualBreakCount="1">
    <brk id="4" max="1048575" man="1"/>
  </colBreaks>
  <ignoredErrors>
    <ignoredError sqref="C107:C108" unlocked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3"/>
  <sheetViews>
    <sheetView showGridLines="0" topLeftCell="A124" workbookViewId="0">
      <selection activeCell="C147" sqref="C147"/>
    </sheetView>
  </sheetViews>
  <sheetFormatPr defaultColWidth="9.109375" defaultRowHeight="15.6" x14ac:dyDescent="0.3"/>
  <cols>
    <col min="1" max="1" width="16.33203125" style="12" customWidth="1"/>
    <col min="2" max="2" width="72.109375" style="12" customWidth="1"/>
    <col min="3" max="3" width="18" style="12" customWidth="1"/>
    <col min="4" max="4" width="14.33203125" style="12" customWidth="1"/>
    <col min="5" max="5" width="14" style="12" bestFit="1" customWidth="1"/>
    <col min="6" max="6" width="12" style="12" customWidth="1"/>
    <col min="7" max="7" width="15.109375" style="12" customWidth="1"/>
    <col min="8" max="16384" width="9.109375" style="12"/>
  </cols>
  <sheetData>
    <row r="1" spans="1:5" ht="22.8" x14ac:dyDescent="0.4">
      <c r="A1" s="129" t="s">
        <v>99</v>
      </c>
      <c r="B1" s="129"/>
      <c r="C1" s="129"/>
      <c r="D1" s="129"/>
    </row>
    <row r="2" spans="1:5" ht="22.8" x14ac:dyDescent="0.4">
      <c r="A2" s="129" t="s">
        <v>100</v>
      </c>
      <c r="B2" s="129"/>
      <c r="C2" s="129"/>
      <c r="D2" s="129"/>
    </row>
    <row r="3" spans="1:5" ht="27.75" customHeight="1" x14ac:dyDescent="0.3">
      <c r="A3" s="130"/>
      <c r="B3" s="130"/>
      <c r="C3" s="130"/>
      <c r="D3" s="130"/>
    </row>
    <row r="4" spans="1:5" x14ac:dyDescent="0.3">
      <c r="A4" s="131" t="s">
        <v>108</v>
      </c>
      <c r="B4" s="132" t="s">
        <v>184</v>
      </c>
      <c r="C4" s="133"/>
      <c r="D4" s="128"/>
    </row>
    <row r="5" spans="1:5" x14ac:dyDescent="0.3">
      <c r="A5" s="131" t="s">
        <v>109</v>
      </c>
      <c r="B5" s="132" t="s">
        <v>145</v>
      </c>
      <c r="C5" s="133"/>
      <c r="D5" s="128"/>
      <c r="E5" s="22"/>
    </row>
    <row r="6" spans="1:5" x14ac:dyDescent="0.3">
      <c r="A6" s="131"/>
      <c r="B6" s="132"/>
      <c r="C6" s="133"/>
      <c r="D6" s="128"/>
    </row>
    <row r="7" spans="1:5" x14ac:dyDescent="0.3">
      <c r="A7" s="134" t="s">
        <v>34</v>
      </c>
      <c r="B7" s="134"/>
      <c r="C7" s="134"/>
      <c r="D7" s="128"/>
    </row>
    <row r="8" spans="1:5" ht="16.2" thickBot="1" x14ac:dyDescent="0.35">
      <c r="A8" s="128"/>
      <c r="B8" s="128"/>
      <c r="C8" s="128"/>
      <c r="D8" s="128"/>
    </row>
    <row r="9" spans="1:5" ht="16.2" thickBot="1" x14ac:dyDescent="0.35">
      <c r="A9" s="135">
        <v>1</v>
      </c>
      <c r="B9" s="136" t="s">
        <v>35</v>
      </c>
      <c r="C9" s="136" t="s">
        <v>36</v>
      </c>
      <c r="D9" s="128"/>
    </row>
    <row r="10" spans="1:5" ht="16.2" thickBot="1" x14ac:dyDescent="0.35">
      <c r="A10" s="137" t="s">
        <v>37</v>
      </c>
      <c r="B10" s="138" t="s">
        <v>38</v>
      </c>
      <c r="C10" s="112">
        <v>2045.92</v>
      </c>
      <c r="D10" s="139">
        <f>C10+C11</f>
        <v>2659.6959999999999</v>
      </c>
      <c r="E10" s="36">
        <f>D10/220</f>
        <v>12.089527272727272</v>
      </c>
    </row>
    <row r="11" spans="1:5" ht="16.2" thickBot="1" x14ac:dyDescent="0.35">
      <c r="A11" s="137" t="s">
        <v>39</v>
      </c>
      <c r="B11" s="138" t="s">
        <v>113</v>
      </c>
      <c r="C11" s="112">
        <f>C10*0.3</f>
        <v>613.77599999999995</v>
      </c>
      <c r="D11" s="139"/>
      <c r="E11" s="36">
        <f>E10*0.2</f>
        <v>2.4179054545454548</v>
      </c>
    </row>
    <row r="12" spans="1:5" ht="16.2" thickBot="1" x14ac:dyDescent="0.35">
      <c r="A12" s="137" t="s">
        <v>40</v>
      </c>
      <c r="B12" s="138" t="s">
        <v>4</v>
      </c>
      <c r="C12" s="112">
        <f>D12*E11</f>
        <v>257.60364712727278</v>
      </c>
      <c r="D12" s="140">
        <f>7*15.22</f>
        <v>106.54</v>
      </c>
      <c r="E12" s="36">
        <f>E11+E10</f>
        <v>14.507432727272727</v>
      </c>
    </row>
    <row r="13" spans="1:5" ht="16.2" thickBot="1" x14ac:dyDescent="0.35">
      <c r="A13" s="137" t="s">
        <v>41</v>
      </c>
      <c r="B13" s="138" t="s">
        <v>43</v>
      </c>
      <c r="C13" s="112">
        <f>E12*15.22</f>
        <v>220.80312610909093</v>
      </c>
      <c r="D13" s="141"/>
      <c r="E13" s="37"/>
    </row>
    <row r="14" spans="1:5" ht="16.2" thickBot="1" x14ac:dyDescent="0.35">
      <c r="A14" s="142" t="s">
        <v>5</v>
      </c>
      <c r="B14" s="143"/>
      <c r="C14" s="119">
        <f>SUM(C10:C13)</f>
        <v>3138.1027732363636</v>
      </c>
      <c r="D14" s="128"/>
    </row>
    <row r="15" spans="1:5" x14ac:dyDescent="0.3">
      <c r="A15" s="128"/>
      <c r="B15" s="128"/>
      <c r="C15" s="128"/>
      <c r="D15" s="128"/>
    </row>
    <row r="16" spans="1:5" x14ac:dyDescent="0.3">
      <c r="A16" s="128"/>
      <c r="B16" s="128"/>
      <c r="C16" s="128"/>
      <c r="D16" s="128"/>
    </row>
    <row r="17" spans="1:4" x14ac:dyDescent="0.3">
      <c r="A17" s="144" t="s">
        <v>47</v>
      </c>
      <c r="B17" s="144"/>
      <c r="C17" s="144"/>
      <c r="D17" s="128"/>
    </row>
    <row r="18" spans="1:4" x14ac:dyDescent="0.3">
      <c r="A18" s="145"/>
      <c r="B18" s="128"/>
      <c r="C18" s="128"/>
      <c r="D18" s="128"/>
    </row>
    <row r="19" spans="1:4" x14ac:dyDescent="0.3">
      <c r="A19" s="146" t="s">
        <v>48</v>
      </c>
      <c r="B19" s="146"/>
      <c r="C19" s="146"/>
      <c r="D19" s="128"/>
    </row>
    <row r="20" spans="1:4" ht="16.2" thickBot="1" x14ac:dyDescent="0.35">
      <c r="A20" s="128"/>
      <c r="B20" s="128"/>
      <c r="C20" s="128"/>
      <c r="D20" s="128"/>
    </row>
    <row r="21" spans="1:4" ht="16.2" thickBot="1" x14ac:dyDescent="0.35">
      <c r="A21" s="135" t="s">
        <v>49</v>
      </c>
      <c r="B21" s="136" t="s">
        <v>50</v>
      </c>
      <c r="C21" s="136" t="s">
        <v>56</v>
      </c>
      <c r="D21" s="136" t="s">
        <v>36</v>
      </c>
    </row>
    <row r="22" spans="1:4" ht="16.2" thickBot="1" x14ac:dyDescent="0.35">
      <c r="A22" s="137" t="s">
        <v>37</v>
      </c>
      <c r="B22" s="147" t="s">
        <v>51</v>
      </c>
      <c r="C22" s="148">
        <f>'Posto 12x36 diurno ISS 2%'!C20</f>
        <v>8.3299999999999999E-2</v>
      </c>
      <c r="D22" s="125">
        <f>C$14*C22</f>
        <v>261.40396101058911</v>
      </c>
    </row>
    <row r="23" spans="1:4" ht="16.2" thickBot="1" x14ac:dyDescent="0.35">
      <c r="A23" s="137" t="s">
        <v>39</v>
      </c>
      <c r="B23" s="149" t="s">
        <v>52</v>
      </c>
      <c r="C23" s="148">
        <f>'Posto 12x36 diurno ISS 2%'!C21</f>
        <v>0.121</v>
      </c>
      <c r="D23" s="124">
        <f>C$14*C23</f>
        <v>379.71043556159998</v>
      </c>
    </row>
    <row r="24" spans="1:4" ht="16.2" thickBot="1" x14ac:dyDescent="0.35">
      <c r="A24" s="150" t="s">
        <v>5</v>
      </c>
      <c r="B24" s="151"/>
      <c r="C24" s="126">
        <f>SUM(C22:C23)</f>
        <v>0.20429999999999998</v>
      </c>
      <c r="D24" s="127">
        <f>C$14*C24</f>
        <v>641.11439657218898</v>
      </c>
    </row>
    <row r="25" spans="1:4" x14ac:dyDescent="0.3">
      <c r="A25" s="128"/>
      <c r="B25" s="128"/>
      <c r="C25" s="128"/>
      <c r="D25" s="128"/>
    </row>
    <row r="26" spans="1:4" x14ac:dyDescent="0.3">
      <c r="A26" s="128"/>
      <c r="B26" s="128"/>
      <c r="C26" s="128"/>
      <c r="D26" s="128"/>
    </row>
    <row r="27" spans="1:4" ht="32.25" customHeight="1" x14ac:dyDescent="0.3">
      <c r="A27" s="152" t="s">
        <v>53</v>
      </c>
      <c r="B27" s="152"/>
      <c r="C27" s="152"/>
      <c r="D27" s="152"/>
    </row>
    <row r="28" spans="1:4" ht="16.2" thickBot="1" x14ac:dyDescent="0.35">
      <c r="A28" s="128"/>
      <c r="B28" s="128"/>
      <c r="C28" s="128"/>
      <c r="D28" s="128"/>
    </row>
    <row r="29" spans="1:4" ht="16.2" thickBot="1" x14ac:dyDescent="0.35">
      <c r="A29" s="135" t="s">
        <v>54</v>
      </c>
      <c r="B29" s="136" t="s">
        <v>55</v>
      </c>
      <c r="C29" s="136" t="s">
        <v>56</v>
      </c>
      <c r="D29" s="136" t="s">
        <v>36</v>
      </c>
    </row>
    <row r="30" spans="1:4" ht="16.2" thickBot="1" x14ac:dyDescent="0.35">
      <c r="A30" s="137" t="s">
        <v>37</v>
      </c>
      <c r="B30" s="138" t="s">
        <v>57</v>
      </c>
      <c r="C30" s="148">
        <f>'Posto 12x36 diurno ISS 2%'!C28</f>
        <v>0.2</v>
      </c>
      <c r="D30" s="124">
        <f t="shared" ref="D30:D38" si="0">(D$24+C$14)*C30</f>
        <v>755.84343396171062</v>
      </c>
    </row>
    <row r="31" spans="1:4" ht="16.2" thickBot="1" x14ac:dyDescent="0.35">
      <c r="A31" s="137" t="s">
        <v>39</v>
      </c>
      <c r="B31" s="138" t="s">
        <v>58</v>
      </c>
      <c r="C31" s="148">
        <f>'Posto 12x36 diurno ISS 2%'!C29</f>
        <v>2.5000000000000001E-2</v>
      </c>
      <c r="D31" s="124">
        <f t="shared" si="0"/>
        <v>94.480429245213827</v>
      </c>
    </row>
    <row r="32" spans="1:4" ht="16.2" thickBot="1" x14ac:dyDescent="0.35">
      <c r="A32" s="137" t="s">
        <v>40</v>
      </c>
      <c r="B32" s="138" t="s">
        <v>59</v>
      </c>
      <c r="C32" s="153">
        <f>'Posto 12x36 diurno ISS 2%'!C30</f>
        <v>0.03</v>
      </c>
      <c r="D32" s="124">
        <f t="shared" si="0"/>
        <v>113.37651509425658</v>
      </c>
    </row>
    <row r="33" spans="1:4" ht="16.2" thickBot="1" x14ac:dyDescent="0.35">
      <c r="A33" s="137" t="s">
        <v>41</v>
      </c>
      <c r="B33" s="138" t="s">
        <v>60</v>
      </c>
      <c r="C33" s="148">
        <f>'Posto 12x36 diurno ISS 2%'!C31</f>
        <v>1.4999999999999999E-2</v>
      </c>
      <c r="D33" s="124">
        <f t="shared" si="0"/>
        <v>56.688257547128288</v>
      </c>
    </row>
    <row r="34" spans="1:4" ht="16.2" thickBot="1" x14ac:dyDescent="0.35">
      <c r="A34" s="137" t="s">
        <v>42</v>
      </c>
      <c r="B34" s="138" t="s">
        <v>61</v>
      </c>
      <c r="C34" s="148">
        <f>'Posto 12x36 diurno ISS 2%'!C32</f>
        <v>0.01</v>
      </c>
      <c r="D34" s="124">
        <f t="shared" si="0"/>
        <v>37.792171698085525</v>
      </c>
    </row>
    <row r="35" spans="1:4" ht="16.2" thickBot="1" x14ac:dyDescent="0.35">
      <c r="A35" s="137" t="s">
        <v>44</v>
      </c>
      <c r="B35" s="138" t="s">
        <v>6</v>
      </c>
      <c r="C35" s="148">
        <f>'Posto 12x36 diurno ISS 2%'!C33</f>
        <v>6.0000000000000001E-3</v>
      </c>
      <c r="D35" s="124">
        <f t="shared" si="0"/>
        <v>22.675303018851316</v>
      </c>
    </row>
    <row r="36" spans="1:4" ht="16.2" thickBot="1" x14ac:dyDescent="0.35">
      <c r="A36" s="137" t="s">
        <v>45</v>
      </c>
      <c r="B36" s="138" t="s">
        <v>7</v>
      </c>
      <c r="C36" s="148">
        <f>'Posto 12x36 diurno ISS 2%'!C34</f>
        <v>2E-3</v>
      </c>
      <c r="D36" s="124">
        <f t="shared" si="0"/>
        <v>7.5584343396171052</v>
      </c>
    </row>
    <row r="37" spans="1:4" ht="16.2" thickBot="1" x14ac:dyDescent="0.35">
      <c r="A37" s="137" t="s">
        <v>62</v>
      </c>
      <c r="B37" s="138" t="s">
        <v>8</v>
      </c>
      <c r="C37" s="148">
        <f>'Posto 12x36 diurno ISS 2%'!C35</f>
        <v>0.08</v>
      </c>
      <c r="D37" s="124">
        <f t="shared" si="0"/>
        <v>302.3373735846842</v>
      </c>
    </row>
    <row r="38" spans="1:4" ht="16.2" thickBot="1" x14ac:dyDescent="0.35">
      <c r="A38" s="150" t="s">
        <v>63</v>
      </c>
      <c r="B38" s="151"/>
      <c r="C38" s="113">
        <f>SUM(C30:C37)</f>
        <v>0.36800000000000005</v>
      </c>
      <c r="D38" s="124">
        <f t="shared" si="0"/>
        <v>1390.7519184895475</v>
      </c>
    </row>
    <row r="39" spans="1:4" x14ac:dyDescent="0.3">
      <c r="A39" s="128"/>
      <c r="B39" s="128"/>
      <c r="C39" s="128"/>
      <c r="D39" s="128"/>
    </row>
    <row r="40" spans="1:4" x14ac:dyDescent="0.3">
      <c r="A40" s="128"/>
      <c r="B40" s="128"/>
      <c r="C40" s="128"/>
      <c r="D40" s="128"/>
    </row>
    <row r="41" spans="1:4" x14ac:dyDescent="0.3">
      <c r="A41" s="146" t="s">
        <v>64</v>
      </c>
      <c r="B41" s="146"/>
      <c r="C41" s="146"/>
      <c r="D41" s="128"/>
    </row>
    <row r="42" spans="1:4" ht="16.2" thickBot="1" x14ac:dyDescent="0.35">
      <c r="A42" s="128"/>
      <c r="B42" s="128"/>
      <c r="C42" s="128"/>
      <c r="D42" s="128"/>
    </row>
    <row r="43" spans="1:4" ht="16.2" thickBot="1" x14ac:dyDescent="0.35">
      <c r="A43" s="135" t="s">
        <v>65</v>
      </c>
      <c r="B43" s="136" t="s">
        <v>66</v>
      </c>
      <c r="C43" s="136" t="s">
        <v>36</v>
      </c>
      <c r="D43" s="128"/>
    </row>
    <row r="44" spans="1:4" ht="16.2" thickBot="1" x14ac:dyDescent="0.35">
      <c r="A44" s="137" t="s">
        <v>37</v>
      </c>
      <c r="B44" s="154" t="str">
        <f>'Posto 12x36 diurno ISS 2%'!B42</f>
        <v>Transporte</v>
      </c>
      <c r="C44" s="155">
        <f>'Posto 12x36 diurno ISS 2%'!C42</f>
        <v>75.104800000000012</v>
      </c>
      <c r="D44" s="128"/>
    </row>
    <row r="45" spans="1:4" ht="16.2" thickBot="1" x14ac:dyDescent="0.35">
      <c r="A45" s="137" t="s">
        <v>39</v>
      </c>
      <c r="B45" s="154" t="str">
        <f>'Posto 12x36 diurno ISS 2%'!B43</f>
        <v>Auxílio-Refeição</v>
      </c>
      <c r="C45" s="155">
        <f>'Posto 12x36 diurno ISS 2%'!C43</f>
        <v>461.77480000000003</v>
      </c>
      <c r="D45" s="128"/>
    </row>
    <row r="46" spans="1:4" ht="16.2" thickBot="1" x14ac:dyDescent="0.35">
      <c r="A46" s="137" t="s">
        <v>40</v>
      </c>
      <c r="B46" s="154" t="str">
        <f>'Posto 12x36 diurno ISS 2%'!B44</f>
        <v>Benefício Seguro de Vida em Grupo</v>
      </c>
      <c r="C46" s="110">
        <f>'Posto 12x36 diurno ISS 2%'!C44</f>
        <v>20</v>
      </c>
      <c r="D46" s="128"/>
    </row>
    <row r="47" spans="1:4" ht="16.2" thickBot="1" x14ac:dyDescent="0.35">
      <c r="A47" s="156" t="s">
        <v>41</v>
      </c>
      <c r="B47" s="154" t="str">
        <f>'Posto 12x36 diurno ISS 2%'!B45</f>
        <v>Assistência Médica</v>
      </c>
      <c r="C47" s="155">
        <f>'Posto 12x36 diurno ISS 2%'!C45</f>
        <v>178.57149999999999</v>
      </c>
      <c r="D47" s="128"/>
    </row>
    <row r="48" spans="1:4" ht="16.2" thickBot="1" x14ac:dyDescent="0.35">
      <c r="A48" s="156" t="s">
        <v>42</v>
      </c>
      <c r="B48" s="154" t="str">
        <f>'Posto 12x36 diurno ISS 2%'!B46</f>
        <v>Cesta Básica Suplementar</v>
      </c>
      <c r="C48" s="155">
        <f>'Posto 12x36 diurno ISS 2%'!C46</f>
        <v>178.57149999999999</v>
      </c>
      <c r="D48" s="128"/>
    </row>
    <row r="49" spans="1:4" ht="16.2" thickBot="1" x14ac:dyDescent="0.35">
      <c r="A49" s="156" t="s">
        <v>44</v>
      </c>
      <c r="B49" s="154" t="str">
        <f>'Posto 12x36 diurno ISS 2%'!B47</f>
        <v>Reciclagem</v>
      </c>
      <c r="C49" s="155">
        <f>'Posto 12x36 diurno ISS 2%'!C47</f>
        <v>35</v>
      </c>
      <c r="D49" s="128"/>
    </row>
    <row r="50" spans="1:4" ht="16.2" thickBot="1" x14ac:dyDescent="0.35">
      <c r="A50" s="156" t="s">
        <v>45</v>
      </c>
      <c r="B50" s="154" t="str">
        <f>'Posto 12x36 diurno ISS 2%'!B48</f>
        <v>Participação nos Lucros</v>
      </c>
      <c r="C50" s="123">
        <f>'Posto 12x36 diurno ISS 2%'!C48</f>
        <v>42.623333333333335</v>
      </c>
      <c r="D50" s="128"/>
    </row>
    <row r="51" spans="1:4" ht="16.2" thickBot="1" x14ac:dyDescent="0.35">
      <c r="A51" s="156" t="s">
        <v>62</v>
      </c>
      <c r="B51" s="154" t="str">
        <f>'Posto 12x36 diurno ISS 2%'!B49</f>
        <v>Outro (Especificar)</v>
      </c>
      <c r="C51" s="123">
        <f>'Posto 12x36 diurno ISS 2%'!C49</f>
        <v>0</v>
      </c>
      <c r="D51" s="128"/>
    </row>
    <row r="52" spans="1:4" ht="16.2" thickBot="1" x14ac:dyDescent="0.35">
      <c r="A52" s="142" t="s">
        <v>5</v>
      </c>
      <c r="B52" s="143"/>
      <c r="C52" s="112">
        <f>SUM(C44:C51)</f>
        <v>991.64593333333335</v>
      </c>
      <c r="D52" s="128"/>
    </row>
    <row r="53" spans="1:4" x14ac:dyDescent="0.3">
      <c r="A53" s="128"/>
      <c r="B53" s="128"/>
      <c r="C53" s="128"/>
      <c r="D53" s="128"/>
    </row>
    <row r="54" spans="1:4" x14ac:dyDescent="0.3">
      <c r="A54" s="128"/>
      <c r="B54" s="128"/>
      <c r="C54" s="128"/>
      <c r="D54" s="128"/>
    </row>
    <row r="55" spans="1:4" x14ac:dyDescent="0.3">
      <c r="A55" s="146" t="s">
        <v>68</v>
      </c>
      <c r="B55" s="146"/>
      <c r="C55" s="146"/>
      <c r="D55" s="128"/>
    </row>
    <row r="56" spans="1:4" ht="16.2" thickBot="1" x14ac:dyDescent="0.35">
      <c r="A56" s="128"/>
      <c r="B56" s="128"/>
      <c r="C56" s="128"/>
      <c r="D56" s="128"/>
    </row>
    <row r="57" spans="1:4" ht="16.2" thickBot="1" x14ac:dyDescent="0.35">
      <c r="A57" s="135">
        <v>2</v>
      </c>
      <c r="B57" s="136" t="s">
        <v>69</v>
      </c>
      <c r="C57" s="136" t="s">
        <v>36</v>
      </c>
      <c r="D57" s="128"/>
    </row>
    <row r="58" spans="1:4" ht="16.2" thickBot="1" x14ac:dyDescent="0.35">
      <c r="A58" s="137" t="s">
        <v>49</v>
      </c>
      <c r="B58" s="138" t="s">
        <v>50</v>
      </c>
      <c r="C58" s="112">
        <f>D24</f>
        <v>641.11439657218898</v>
      </c>
      <c r="D58" s="128"/>
    </row>
    <row r="59" spans="1:4" ht="16.2" thickBot="1" x14ac:dyDescent="0.35">
      <c r="A59" s="137" t="s">
        <v>54</v>
      </c>
      <c r="B59" s="138" t="s">
        <v>55</v>
      </c>
      <c r="C59" s="112">
        <f>D38</f>
        <v>1390.7519184895475</v>
      </c>
      <c r="D59" s="128"/>
    </row>
    <row r="60" spans="1:4" ht="16.2" thickBot="1" x14ac:dyDescent="0.35">
      <c r="A60" s="137" t="s">
        <v>65</v>
      </c>
      <c r="B60" s="138" t="s">
        <v>66</v>
      </c>
      <c r="C60" s="112">
        <f>C52</f>
        <v>991.64593333333335</v>
      </c>
      <c r="D60" s="128"/>
    </row>
    <row r="61" spans="1:4" ht="16.2" thickBot="1" x14ac:dyDescent="0.35">
      <c r="A61" s="150" t="s">
        <v>5</v>
      </c>
      <c r="B61" s="151"/>
      <c r="C61" s="112">
        <f>SUM(C58:C60)</f>
        <v>3023.5122483950699</v>
      </c>
      <c r="D61" s="128"/>
    </row>
    <row r="62" spans="1:4" x14ac:dyDescent="0.3">
      <c r="A62" s="157"/>
      <c r="B62" s="128"/>
      <c r="C62" s="128"/>
      <c r="D62" s="128"/>
    </row>
    <row r="63" spans="1:4" x14ac:dyDescent="0.3">
      <c r="A63" s="128"/>
      <c r="B63" s="128"/>
      <c r="C63" s="128"/>
      <c r="D63" s="128"/>
    </row>
    <row r="64" spans="1:4" x14ac:dyDescent="0.3">
      <c r="A64" s="144" t="s">
        <v>70</v>
      </c>
      <c r="B64" s="144"/>
      <c r="C64" s="144"/>
      <c r="D64" s="128"/>
    </row>
    <row r="65" spans="1:4" ht="16.2" thickBot="1" x14ac:dyDescent="0.35">
      <c r="A65" s="128"/>
      <c r="B65" s="128"/>
      <c r="C65" s="128"/>
      <c r="D65" s="128"/>
    </row>
    <row r="66" spans="1:4" ht="16.2" thickBot="1" x14ac:dyDescent="0.35">
      <c r="A66" s="135">
        <v>3</v>
      </c>
      <c r="B66" s="136" t="s">
        <v>71</v>
      </c>
      <c r="C66" s="136" t="s">
        <v>56</v>
      </c>
      <c r="D66" s="136" t="s">
        <v>36</v>
      </c>
    </row>
    <row r="67" spans="1:4" ht="16.2" thickBot="1" x14ac:dyDescent="0.35">
      <c r="A67" s="137" t="s">
        <v>37</v>
      </c>
      <c r="B67" s="158" t="s">
        <v>72</v>
      </c>
      <c r="C67" s="148">
        <f>'Posto 12x36 diurno ISS 2%'!C65</f>
        <v>4.1999999999999997E-3</v>
      </c>
      <c r="D67" s="112">
        <f>(C$14)*C67</f>
        <v>13.180031647592726</v>
      </c>
    </row>
    <row r="68" spans="1:4" ht="16.2" thickBot="1" x14ac:dyDescent="0.35">
      <c r="A68" s="137" t="s">
        <v>39</v>
      </c>
      <c r="B68" s="159" t="s">
        <v>73</v>
      </c>
      <c r="C68" s="148">
        <f>'Posto 12x36 diurno ISS 2%'!C66</f>
        <v>3.3599999999999998E-4</v>
      </c>
      <c r="D68" s="112">
        <f t="shared" ref="D68:D72" si="1">(C$14)*C68</f>
        <v>1.0544025318074182</v>
      </c>
    </row>
    <row r="69" spans="1:4" ht="16.2" thickBot="1" x14ac:dyDescent="0.35">
      <c r="A69" s="137" t="s">
        <v>40</v>
      </c>
      <c r="B69" s="158" t="s">
        <v>74</v>
      </c>
      <c r="C69" s="148">
        <f>'Posto 12x36 diurno ISS 2%'!C67</f>
        <v>3.5999999999999999E-3</v>
      </c>
      <c r="D69" s="112">
        <f t="shared" si="1"/>
        <v>11.297169983650909</v>
      </c>
    </row>
    <row r="70" spans="1:4" ht="16.2" thickBot="1" x14ac:dyDescent="0.35">
      <c r="A70" s="137" t="s">
        <v>41</v>
      </c>
      <c r="B70" s="158" t="s">
        <v>75</v>
      </c>
      <c r="C70" s="148">
        <f>'Posto 12x36 diurno ISS 2%'!C68</f>
        <v>1.9400000000000001E-2</v>
      </c>
      <c r="D70" s="112">
        <f t="shared" si="1"/>
        <v>60.879193800785458</v>
      </c>
    </row>
    <row r="71" spans="1:4" ht="16.2" thickBot="1" x14ac:dyDescent="0.35">
      <c r="A71" s="137" t="s">
        <v>42</v>
      </c>
      <c r="B71" s="158" t="s">
        <v>76</v>
      </c>
      <c r="C71" s="148">
        <f>'Posto 12x36 diurno ISS 2%'!C69</f>
        <v>7.1392000000000009E-3</v>
      </c>
      <c r="D71" s="112">
        <f t="shared" si="1"/>
        <v>22.403543318689049</v>
      </c>
    </row>
    <row r="72" spans="1:4" ht="16.2" thickBot="1" x14ac:dyDescent="0.35">
      <c r="A72" s="137" t="s">
        <v>44</v>
      </c>
      <c r="B72" s="158" t="s">
        <v>77</v>
      </c>
      <c r="C72" s="148">
        <f>'Posto 12x36 diurno ISS 2%'!C70</f>
        <v>3.6400000000000002E-2</v>
      </c>
      <c r="D72" s="112">
        <f t="shared" si="1"/>
        <v>114.22694094580365</v>
      </c>
    </row>
    <row r="73" spans="1:4" ht="16.2" thickBot="1" x14ac:dyDescent="0.35">
      <c r="A73" s="150" t="s">
        <v>5</v>
      </c>
      <c r="B73" s="151"/>
      <c r="C73" s="122">
        <f>SUM(C67:C72)</f>
        <v>7.1075200000000005E-2</v>
      </c>
      <c r="D73" s="112">
        <f>SUM(D67:D72)</f>
        <v>223.04128222832918</v>
      </c>
    </row>
    <row r="74" spans="1:4" x14ac:dyDescent="0.3">
      <c r="A74" s="128"/>
      <c r="B74" s="128"/>
      <c r="C74" s="128"/>
      <c r="D74" s="128"/>
    </row>
    <row r="75" spans="1:4" x14ac:dyDescent="0.3">
      <c r="A75" s="128"/>
      <c r="B75" s="128"/>
      <c r="C75" s="128"/>
      <c r="D75" s="128"/>
    </row>
    <row r="76" spans="1:4" x14ac:dyDescent="0.3">
      <c r="A76" s="144" t="s">
        <v>78</v>
      </c>
      <c r="B76" s="144"/>
      <c r="C76" s="144"/>
      <c r="D76" s="128"/>
    </row>
    <row r="77" spans="1:4" x14ac:dyDescent="0.3">
      <c r="A77" s="128"/>
      <c r="B77" s="128"/>
      <c r="C77" s="128"/>
      <c r="D77" s="128"/>
    </row>
    <row r="78" spans="1:4" x14ac:dyDescent="0.3">
      <c r="A78" s="128"/>
      <c r="B78" s="128"/>
      <c r="C78" s="128"/>
      <c r="D78" s="128"/>
    </row>
    <row r="79" spans="1:4" x14ac:dyDescent="0.3">
      <c r="A79" s="146" t="s">
        <v>79</v>
      </c>
      <c r="B79" s="146"/>
      <c r="C79" s="146"/>
      <c r="D79" s="128"/>
    </row>
    <row r="80" spans="1:4" ht="16.2" thickBot="1" x14ac:dyDescent="0.35">
      <c r="A80" s="145"/>
      <c r="B80" s="128"/>
      <c r="C80" s="128"/>
      <c r="D80" s="128"/>
    </row>
    <row r="81" spans="1:5" ht="16.2" thickBot="1" x14ac:dyDescent="0.35">
      <c r="A81" s="135" t="s">
        <v>80</v>
      </c>
      <c r="B81" s="136" t="s">
        <v>81</v>
      </c>
      <c r="C81" s="136" t="s">
        <v>56</v>
      </c>
      <c r="D81" s="136" t="s">
        <v>36</v>
      </c>
    </row>
    <row r="82" spans="1:5" ht="16.2" thickBot="1" x14ac:dyDescent="0.35">
      <c r="A82" s="137" t="s">
        <v>37</v>
      </c>
      <c r="B82" s="138" t="s">
        <v>158</v>
      </c>
      <c r="C82" s="153">
        <f>'Posto 12x36 diurno ISS 2%'!C80</f>
        <v>6.9444444444444441E-3</v>
      </c>
      <c r="D82" s="112">
        <f>(C$14)*C82</f>
        <v>21.792380369696968</v>
      </c>
    </row>
    <row r="83" spans="1:5" ht="16.2" thickBot="1" x14ac:dyDescent="0.35">
      <c r="A83" s="137" t="s">
        <v>39</v>
      </c>
      <c r="B83" s="138" t="s">
        <v>81</v>
      </c>
      <c r="C83" s="153">
        <f>'Posto 12x36 diurno ISS 2%'!C81</f>
        <v>8.0000000000000002E-3</v>
      </c>
      <c r="D83" s="112">
        <f>(C$14)*C83</f>
        <v>25.10482218589091</v>
      </c>
    </row>
    <row r="84" spans="1:5" ht="16.2" thickBot="1" x14ac:dyDescent="0.35">
      <c r="A84" s="137" t="s">
        <v>40</v>
      </c>
      <c r="B84" s="138" t="s">
        <v>82</v>
      </c>
      <c r="C84" s="153">
        <f>'Posto 12x36 diurno ISS 2%'!C82</f>
        <v>1.4999999999999999E-2</v>
      </c>
      <c r="D84" s="112">
        <f>(C$14)*C84</f>
        <v>47.071541598545451</v>
      </c>
    </row>
    <row r="85" spans="1:5" ht="16.2" thickBot="1" x14ac:dyDescent="0.35">
      <c r="A85" s="137" t="s">
        <v>41</v>
      </c>
      <c r="B85" s="138" t="s">
        <v>83</v>
      </c>
      <c r="C85" s="153">
        <f>'Posto 12x36 diurno ISS 2%'!C83</f>
        <v>0.01</v>
      </c>
      <c r="D85" s="112">
        <f t="shared" ref="D85:D88" si="2">(C$14)*C85</f>
        <v>31.381027732363638</v>
      </c>
    </row>
    <row r="86" spans="1:5" ht="16.2" thickBot="1" x14ac:dyDescent="0.35">
      <c r="A86" s="137" t="s">
        <v>42</v>
      </c>
      <c r="B86" s="138" t="s">
        <v>84</v>
      </c>
      <c r="C86" s="153">
        <f>'Posto 12x36 diurno ISS 2%'!C84</f>
        <v>0.01</v>
      </c>
      <c r="D86" s="112">
        <f t="shared" si="2"/>
        <v>31.381027732363638</v>
      </c>
    </row>
    <row r="87" spans="1:5" ht="16.2" thickBot="1" x14ac:dyDescent="0.35">
      <c r="A87" s="137" t="s">
        <v>44</v>
      </c>
      <c r="B87" s="154" t="str">
        <f>'Posto 12x36 diurno ISS 2%'!B85</f>
        <v>Outros (especificar)</v>
      </c>
      <c r="C87" s="153">
        <f>'Posto 12x36 diurno ISS 2%'!C85</f>
        <v>0</v>
      </c>
      <c r="D87" s="112">
        <f t="shared" si="2"/>
        <v>0</v>
      </c>
    </row>
    <row r="88" spans="1:5" ht="16.2" thickBot="1" x14ac:dyDescent="0.35">
      <c r="A88" s="150" t="s">
        <v>63</v>
      </c>
      <c r="B88" s="151"/>
      <c r="C88" s="122">
        <f>SUM(C82:C87)</f>
        <v>4.9944444444444444E-2</v>
      </c>
      <c r="D88" s="112">
        <f t="shared" si="2"/>
        <v>156.7307996188606</v>
      </c>
    </row>
    <row r="89" spans="1:5" x14ac:dyDescent="0.3">
      <c r="A89" s="128"/>
      <c r="B89" s="128"/>
      <c r="C89" s="128"/>
      <c r="D89" s="128"/>
    </row>
    <row r="90" spans="1:5" x14ac:dyDescent="0.3">
      <c r="A90" s="128"/>
      <c r="B90" s="128"/>
      <c r="C90" s="128"/>
      <c r="D90" s="128"/>
    </row>
    <row r="91" spans="1:5" x14ac:dyDescent="0.3">
      <c r="A91" s="146" t="s">
        <v>85</v>
      </c>
      <c r="B91" s="146"/>
      <c r="C91" s="146"/>
      <c r="D91" s="128"/>
    </row>
    <row r="92" spans="1:5" ht="16.2" thickBot="1" x14ac:dyDescent="0.35">
      <c r="A92" s="145"/>
      <c r="B92" s="128"/>
      <c r="C92" s="128"/>
      <c r="D92" s="128"/>
    </row>
    <row r="93" spans="1:5" ht="16.2" thickBot="1" x14ac:dyDescent="0.35">
      <c r="A93" s="135" t="s">
        <v>86</v>
      </c>
      <c r="B93" s="136" t="s">
        <v>125</v>
      </c>
      <c r="C93" s="136" t="s">
        <v>36</v>
      </c>
      <c r="D93" s="128"/>
      <c r="E93" s="36">
        <f>C10+C11</f>
        <v>2659.6959999999999</v>
      </c>
    </row>
    <row r="94" spans="1:5" ht="16.2" thickBot="1" x14ac:dyDescent="0.35">
      <c r="A94" s="137" t="s">
        <v>37</v>
      </c>
      <c r="B94" s="138" t="s">
        <v>101</v>
      </c>
      <c r="C94" s="120">
        <f>E98</f>
        <v>294.40416814545461</v>
      </c>
      <c r="D94" s="128"/>
      <c r="E94" s="36"/>
    </row>
    <row r="95" spans="1:5" ht="16.2" thickBot="1" x14ac:dyDescent="0.35">
      <c r="A95" s="150" t="s">
        <v>5</v>
      </c>
      <c r="B95" s="151"/>
      <c r="C95" s="120">
        <f>C94</f>
        <v>294.40416814545461</v>
      </c>
      <c r="D95" s="128"/>
      <c r="E95" s="36"/>
    </row>
    <row r="96" spans="1:5" x14ac:dyDescent="0.3">
      <c r="A96" s="128"/>
      <c r="B96" s="128"/>
      <c r="C96" s="128"/>
      <c r="D96" s="128"/>
      <c r="E96" s="36">
        <f>E93/220</f>
        <v>12.089527272727272</v>
      </c>
    </row>
    <row r="97" spans="1:5" x14ac:dyDescent="0.3">
      <c r="A97" s="128"/>
      <c r="B97" s="128"/>
      <c r="C97" s="128"/>
      <c r="D97" s="128"/>
      <c r="E97" s="36">
        <f>E96*1.6</f>
        <v>19.343243636363638</v>
      </c>
    </row>
    <row r="98" spans="1:5" x14ac:dyDescent="0.3">
      <c r="A98" s="146" t="s">
        <v>88</v>
      </c>
      <c r="B98" s="146"/>
      <c r="C98" s="146"/>
      <c r="D98" s="128"/>
      <c r="E98" s="36">
        <f>E97*15.22</f>
        <v>294.40416814545461</v>
      </c>
    </row>
    <row r="99" spans="1:5" ht="16.2" thickBot="1" x14ac:dyDescent="0.35">
      <c r="A99" s="145"/>
      <c r="B99" s="128"/>
      <c r="C99" s="128"/>
      <c r="D99" s="128"/>
    </row>
    <row r="100" spans="1:5" ht="16.2" thickBot="1" x14ac:dyDescent="0.35">
      <c r="A100" s="135">
        <v>4</v>
      </c>
      <c r="B100" s="136" t="s">
        <v>89</v>
      </c>
      <c r="C100" s="136" t="s">
        <v>36</v>
      </c>
      <c r="D100" s="128"/>
    </row>
    <row r="101" spans="1:5" ht="16.2" thickBot="1" x14ac:dyDescent="0.35">
      <c r="A101" s="137" t="s">
        <v>80</v>
      </c>
      <c r="B101" s="138" t="s">
        <v>81</v>
      </c>
      <c r="C101" s="112">
        <f>D88</f>
        <v>156.7307996188606</v>
      </c>
      <c r="D101" s="128"/>
    </row>
    <row r="102" spans="1:5" ht="16.2" thickBot="1" x14ac:dyDescent="0.35">
      <c r="A102" s="137" t="s">
        <v>86</v>
      </c>
      <c r="B102" s="138" t="s">
        <v>87</v>
      </c>
      <c r="C102" s="112">
        <f>C95</f>
        <v>294.40416814545461</v>
      </c>
      <c r="D102" s="128"/>
    </row>
    <row r="103" spans="1:5" ht="16.2" thickBot="1" x14ac:dyDescent="0.35">
      <c r="A103" s="150" t="s">
        <v>5</v>
      </c>
      <c r="B103" s="151"/>
      <c r="C103" s="119">
        <f>C101+C102</f>
        <v>451.13496776431521</v>
      </c>
      <c r="D103" s="128"/>
    </row>
    <row r="104" spans="1:5" x14ac:dyDescent="0.3">
      <c r="A104" s="128"/>
      <c r="B104" s="128"/>
      <c r="C104" s="128"/>
      <c r="D104" s="128"/>
    </row>
    <row r="105" spans="1:5" x14ac:dyDescent="0.3">
      <c r="A105" s="128"/>
      <c r="B105" s="128"/>
      <c r="C105" s="128"/>
      <c r="D105" s="128"/>
    </row>
    <row r="106" spans="1:5" x14ac:dyDescent="0.3">
      <c r="A106" s="144" t="s">
        <v>90</v>
      </c>
      <c r="B106" s="144"/>
      <c r="C106" s="144"/>
      <c r="D106" s="128"/>
    </row>
    <row r="107" spans="1:5" ht="16.2" thickBot="1" x14ac:dyDescent="0.35">
      <c r="A107" s="128"/>
      <c r="B107" s="128"/>
      <c r="C107" s="128"/>
      <c r="D107" s="128"/>
    </row>
    <row r="108" spans="1:5" ht="16.2" thickBot="1" x14ac:dyDescent="0.35">
      <c r="A108" s="135">
        <v>5</v>
      </c>
      <c r="B108" s="160" t="s">
        <v>22</v>
      </c>
      <c r="C108" s="136" t="s">
        <v>36</v>
      </c>
      <c r="D108" s="128"/>
    </row>
    <row r="109" spans="1:5" ht="16.2" thickBot="1" x14ac:dyDescent="0.35">
      <c r="A109" s="137" t="s">
        <v>37</v>
      </c>
      <c r="B109" s="138" t="s">
        <v>91</v>
      </c>
      <c r="C109" s="110">
        <f>'Planilha de Apoio - P 12 x 36'!C50</f>
        <v>285.41666666666669</v>
      </c>
      <c r="D109" s="128"/>
    </row>
    <row r="110" spans="1:5" ht="16.2" thickBot="1" x14ac:dyDescent="0.35">
      <c r="A110" s="137" t="s">
        <v>39</v>
      </c>
      <c r="B110" s="138" t="s">
        <v>92</v>
      </c>
      <c r="C110" s="110">
        <f>'Planilha de Apoio - P 12 x 36'!D34</f>
        <v>4.75</v>
      </c>
      <c r="D110" s="128"/>
    </row>
    <row r="111" spans="1:5" ht="16.2" thickBot="1" x14ac:dyDescent="0.35">
      <c r="A111" s="8" t="s">
        <v>40</v>
      </c>
      <c r="B111" s="49" t="s">
        <v>141</v>
      </c>
      <c r="C111" s="46"/>
    </row>
    <row r="112" spans="1:5" ht="16.2" thickBot="1" x14ac:dyDescent="0.35">
      <c r="A112" s="8" t="s">
        <v>41</v>
      </c>
      <c r="B112" s="49" t="s">
        <v>141</v>
      </c>
      <c r="C112" s="46"/>
    </row>
    <row r="113" spans="1:6" ht="16.2" thickBot="1" x14ac:dyDescent="0.35">
      <c r="A113" s="150" t="s">
        <v>63</v>
      </c>
      <c r="B113" s="151"/>
      <c r="C113" s="112">
        <f>SUM(C109:C112)</f>
        <v>290.16666666666669</v>
      </c>
    </row>
    <row r="116" spans="1:6" x14ac:dyDescent="0.3">
      <c r="A116" s="95" t="s">
        <v>93</v>
      </c>
      <c r="B116" s="95"/>
      <c r="C116" s="95"/>
    </row>
    <row r="117" spans="1:6" ht="16.2" thickBot="1" x14ac:dyDescent="0.35"/>
    <row r="118" spans="1:6" ht="16.2" thickBot="1" x14ac:dyDescent="0.35">
      <c r="A118" s="7">
        <v>6</v>
      </c>
      <c r="B118" s="11" t="s">
        <v>23</v>
      </c>
      <c r="C118" s="21" t="s">
        <v>56</v>
      </c>
      <c r="D118" s="21" t="s">
        <v>36</v>
      </c>
    </row>
    <row r="119" spans="1:6" ht="16.2" thickBot="1" x14ac:dyDescent="0.35">
      <c r="A119" s="137" t="s">
        <v>37</v>
      </c>
      <c r="B119" s="161" t="s">
        <v>24</v>
      </c>
      <c r="C119" s="45">
        <f>'Posto 12x36 diurno ISS 2%'!C117</f>
        <v>0.1</v>
      </c>
      <c r="D119" s="111">
        <f>C119*C138</f>
        <v>712.59579382907441</v>
      </c>
    </row>
    <row r="120" spans="1:6" ht="16.2" thickBot="1" x14ac:dyDescent="0.35">
      <c r="A120" s="137" t="s">
        <v>39</v>
      </c>
      <c r="B120" s="161" t="s">
        <v>26</v>
      </c>
      <c r="C120" s="45">
        <f>C119</f>
        <v>0.1</v>
      </c>
      <c r="D120" s="111">
        <f>C120*(C138+D119)</f>
        <v>783.85537321198194</v>
      </c>
    </row>
    <row r="121" spans="1:6" ht="16.2" thickBot="1" x14ac:dyDescent="0.35">
      <c r="A121" s="137" t="s">
        <v>40</v>
      </c>
      <c r="B121" s="138" t="s">
        <v>25</v>
      </c>
      <c r="C121" s="113"/>
      <c r="D121" s="112"/>
    </row>
    <row r="122" spans="1:6" ht="16.2" thickBot="1" x14ac:dyDescent="0.35">
      <c r="A122" s="137"/>
      <c r="B122" s="161" t="s">
        <v>105</v>
      </c>
      <c r="C122" s="114">
        <f>C123+C124</f>
        <v>3.6499999999999998E-2</v>
      </c>
      <c r="D122" s="111">
        <f>C122*E128</f>
        <v>333.56431621050422</v>
      </c>
      <c r="E122" s="35">
        <f>C123+C124+C126</f>
        <v>5.6499999999999995E-2</v>
      </c>
      <c r="F122" s="37"/>
    </row>
    <row r="123" spans="1:6" ht="16.2" thickBot="1" x14ac:dyDescent="0.35">
      <c r="A123" s="137"/>
      <c r="B123" s="138" t="s">
        <v>103</v>
      </c>
      <c r="C123" s="113">
        <v>0.03</v>
      </c>
      <c r="D123" s="112">
        <f>C123*E128</f>
        <v>274.16245167986648</v>
      </c>
      <c r="E123" s="37"/>
      <c r="F123" s="37"/>
    </row>
    <row r="124" spans="1:6" ht="16.2" thickBot="1" x14ac:dyDescent="0.35">
      <c r="A124" s="137"/>
      <c r="B124" s="138" t="s">
        <v>104</v>
      </c>
      <c r="C124" s="113">
        <v>6.4999999999999997E-3</v>
      </c>
      <c r="D124" s="112">
        <f>C124*E128</f>
        <v>59.401864530637738</v>
      </c>
      <c r="E124" s="37"/>
      <c r="F124" s="37"/>
    </row>
    <row r="125" spans="1:6" ht="16.2" thickBot="1" x14ac:dyDescent="0.35">
      <c r="A125" s="137"/>
      <c r="B125" s="161" t="s">
        <v>106</v>
      </c>
      <c r="C125" s="114">
        <v>0</v>
      </c>
      <c r="D125" s="111">
        <f>C125*E128</f>
        <v>0</v>
      </c>
      <c r="E125" s="37"/>
      <c r="F125" s="37"/>
    </row>
    <row r="126" spans="1:6" ht="16.2" thickBot="1" x14ac:dyDescent="0.35">
      <c r="A126" s="137"/>
      <c r="B126" s="161" t="s">
        <v>107</v>
      </c>
      <c r="C126" s="114">
        <v>0.02</v>
      </c>
      <c r="D126" s="111">
        <f>C126*E128</f>
        <v>182.77496778657766</v>
      </c>
      <c r="E126" s="37"/>
      <c r="F126" s="37"/>
    </row>
    <row r="127" spans="1:6" ht="16.2" thickBot="1" x14ac:dyDescent="0.35">
      <c r="A127" s="162" t="s">
        <v>63</v>
      </c>
      <c r="B127" s="163"/>
      <c r="C127" s="114">
        <f>C119+C120+C122+C125+C126</f>
        <v>0.25650000000000001</v>
      </c>
      <c r="D127" s="111">
        <f>D119+D120+D122+D125+D126</f>
        <v>2012.7904510381381</v>
      </c>
      <c r="E127" s="37"/>
      <c r="F127" s="67">
        <f>C138+D119+D120</f>
        <v>8622.4091053318007</v>
      </c>
    </row>
    <row r="128" spans="1:6" x14ac:dyDescent="0.3">
      <c r="E128" s="37">
        <f>(F127)/(100%-E122)</f>
        <v>9138.7483893288827</v>
      </c>
      <c r="F128" s="37"/>
    </row>
    <row r="129" spans="1:6" x14ac:dyDescent="0.3">
      <c r="E129" s="37"/>
      <c r="F129" s="37"/>
    </row>
    <row r="130" spans="1:6" x14ac:dyDescent="0.3">
      <c r="A130" s="144" t="s">
        <v>94</v>
      </c>
      <c r="B130" s="144"/>
      <c r="C130" s="144"/>
      <c r="E130" s="37"/>
      <c r="F130" s="37"/>
    </row>
    <row r="131" spans="1:6" ht="16.2" thickBot="1" x14ac:dyDescent="0.35">
      <c r="A131" s="128"/>
      <c r="B131" s="128"/>
      <c r="C131" s="128"/>
      <c r="E131" s="37"/>
      <c r="F131" s="37"/>
    </row>
    <row r="132" spans="1:6" ht="16.2" thickBot="1" x14ac:dyDescent="0.35">
      <c r="A132" s="135"/>
      <c r="B132" s="136" t="s">
        <v>95</v>
      </c>
      <c r="C132" s="136" t="s">
        <v>36</v>
      </c>
    </row>
    <row r="133" spans="1:6" ht="16.2" thickBot="1" x14ac:dyDescent="0.35">
      <c r="A133" s="164" t="s">
        <v>37</v>
      </c>
      <c r="B133" s="138" t="s">
        <v>34</v>
      </c>
      <c r="C133" s="115">
        <f>C14</f>
        <v>3138.1027732363636</v>
      </c>
    </row>
    <row r="134" spans="1:6" ht="16.2" thickBot="1" x14ac:dyDescent="0.35">
      <c r="A134" s="164" t="s">
        <v>39</v>
      </c>
      <c r="B134" s="138" t="s">
        <v>47</v>
      </c>
      <c r="C134" s="115">
        <f>C61</f>
        <v>3023.5122483950699</v>
      </c>
    </row>
    <row r="135" spans="1:6" ht="16.2" thickBot="1" x14ac:dyDescent="0.35">
      <c r="A135" s="164" t="s">
        <v>40</v>
      </c>
      <c r="B135" s="138" t="s">
        <v>70</v>
      </c>
      <c r="C135" s="115">
        <f>D73</f>
        <v>223.04128222832918</v>
      </c>
    </row>
    <row r="136" spans="1:6" ht="16.2" thickBot="1" x14ac:dyDescent="0.35">
      <c r="A136" s="164" t="s">
        <v>41</v>
      </c>
      <c r="B136" s="138" t="s">
        <v>78</v>
      </c>
      <c r="C136" s="115">
        <f>C103</f>
        <v>451.13496776431521</v>
      </c>
    </row>
    <row r="137" spans="1:6" ht="16.2" thickBot="1" x14ac:dyDescent="0.35">
      <c r="A137" s="164" t="s">
        <v>42</v>
      </c>
      <c r="B137" s="138" t="s">
        <v>90</v>
      </c>
      <c r="C137" s="115">
        <f>C113</f>
        <v>290.16666666666669</v>
      </c>
    </row>
    <row r="138" spans="1:6" ht="16.5" customHeight="1" thickBot="1" x14ac:dyDescent="0.35">
      <c r="A138" s="150" t="s">
        <v>96</v>
      </c>
      <c r="B138" s="151"/>
      <c r="C138" s="115">
        <f>SUM(C133:C137)</f>
        <v>7125.9579382907441</v>
      </c>
    </row>
    <row r="139" spans="1:6" ht="16.2" thickBot="1" x14ac:dyDescent="0.35">
      <c r="A139" s="164" t="s">
        <v>44</v>
      </c>
      <c r="B139" s="138" t="s">
        <v>97</v>
      </c>
      <c r="C139" s="115">
        <f>D127</f>
        <v>2012.7904510381381</v>
      </c>
    </row>
    <row r="140" spans="1:6" ht="16.5" customHeight="1" x14ac:dyDescent="0.3">
      <c r="A140" s="165" t="s">
        <v>98</v>
      </c>
      <c r="B140" s="166"/>
      <c r="C140" s="116">
        <f>C138+C139</f>
        <v>9138.7483893288827</v>
      </c>
    </row>
    <row r="141" spans="1:6" ht="16.5" customHeight="1" x14ac:dyDescent="0.3">
      <c r="A141" s="167" t="s">
        <v>116</v>
      </c>
      <c r="B141" s="168"/>
      <c r="C141" s="117">
        <v>2</v>
      </c>
    </row>
    <row r="142" spans="1:6" ht="16.2" thickBot="1" x14ac:dyDescent="0.35">
      <c r="A142" s="169" t="s">
        <v>117</v>
      </c>
      <c r="B142" s="169"/>
      <c r="C142" s="118">
        <f>C140*C141</f>
        <v>18277.496778657765</v>
      </c>
    </row>
    <row r="143" spans="1:6" x14ac:dyDescent="0.3">
      <c r="A143" s="128"/>
      <c r="B143" s="128"/>
      <c r="C143" s="128"/>
    </row>
  </sheetData>
  <sheetProtection password="CDE0" sheet="1" objects="1" scenarios="1"/>
  <mergeCells count="35">
    <mergeCell ref="A130:C130"/>
    <mergeCell ref="A138:B138"/>
    <mergeCell ref="A140:B140"/>
    <mergeCell ref="A141:B141"/>
    <mergeCell ref="A142:B142"/>
    <mergeCell ref="A127:B127"/>
    <mergeCell ref="A73:B73"/>
    <mergeCell ref="A76:C76"/>
    <mergeCell ref="A79:C79"/>
    <mergeCell ref="A88:B88"/>
    <mergeCell ref="A91:C91"/>
    <mergeCell ref="A95:B95"/>
    <mergeCell ref="A98:C98"/>
    <mergeCell ref="A103:B103"/>
    <mergeCell ref="A106:C106"/>
    <mergeCell ref="A113:B113"/>
    <mergeCell ref="A116:C116"/>
    <mergeCell ref="A64:C64"/>
    <mergeCell ref="A7:C7"/>
    <mergeCell ref="A14:B14"/>
    <mergeCell ref="A17:C17"/>
    <mergeCell ref="A19:C19"/>
    <mergeCell ref="A24:B24"/>
    <mergeCell ref="A27:D27"/>
    <mergeCell ref="A38:B38"/>
    <mergeCell ref="A41:C41"/>
    <mergeCell ref="A52:B52"/>
    <mergeCell ref="A55:C55"/>
    <mergeCell ref="A61:B61"/>
    <mergeCell ref="B6:C6"/>
    <mergeCell ref="A1:D1"/>
    <mergeCell ref="A2:D2"/>
    <mergeCell ref="A3:D3"/>
    <mergeCell ref="B4:C4"/>
    <mergeCell ref="B5:C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4" max="3" man="1"/>
    <brk id="97" max="3" man="1"/>
  </rowBreaks>
  <ignoredErrors>
    <ignoredError sqref="B50:B51 C46 B44:B49 C32 C109:C110" unlockedFormula="1"/>
  </ignoredError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topLeftCell="A103" workbookViewId="0">
      <selection activeCell="H110" sqref="H110"/>
    </sheetView>
  </sheetViews>
  <sheetFormatPr defaultColWidth="9.109375" defaultRowHeight="15.6" x14ac:dyDescent="0.3"/>
  <cols>
    <col min="1" max="1" width="16.33203125" style="12" customWidth="1"/>
    <col min="2" max="2" width="72.109375" style="12" customWidth="1"/>
    <col min="3" max="3" width="18" style="12" customWidth="1"/>
    <col min="4" max="4" width="14.33203125" style="12" customWidth="1"/>
    <col min="5" max="5" width="12.6640625" style="12" customWidth="1"/>
    <col min="6" max="6" width="14" style="12" bestFit="1" customWidth="1"/>
    <col min="7" max="7" width="15.109375" style="12" customWidth="1"/>
    <col min="8" max="16384" width="9.109375" style="12"/>
  </cols>
  <sheetData>
    <row r="1" spans="1:5" ht="22.8" x14ac:dyDescent="0.4">
      <c r="A1" s="98" t="s">
        <v>99</v>
      </c>
      <c r="B1" s="98"/>
      <c r="C1" s="98"/>
      <c r="D1" s="98"/>
    </row>
    <row r="2" spans="1:5" ht="22.8" x14ac:dyDescent="0.4">
      <c r="A2" s="98" t="s">
        <v>100</v>
      </c>
      <c r="B2" s="98"/>
      <c r="C2" s="98"/>
      <c r="D2" s="98"/>
    </row>
    <row r="3" spans="1:5" x14ac:dyDescent="0.3">
      <c r="A3" s="100"/>
      <c r="B3" s="100"/>
      <c r="C3" s="100"/>
      <c r="D3" s="100"/>
    </row>
    <row r="4" spans="1:5" x14ac:dyDescent="0.3">
      <c r="A4" s="16" t="s">
        <v>108</v>
      </c>
      <c r="B4" s="102" t="s">
        <v>184</v>
      </c>
      <c r="C4" s="102"/>
    </row>
    <row r="5" spans="1:5" x14ac:dyDescent="0.3">
      <c r="A5" s="16" t="s">
        <v>109</v>
      </c>
      <c r="B5" s="102" t="s">
        <v>139</v>
      </c>
      <c r="C5" s="102"/>
      <c r="E5" s="22"/>
    </row>
    <row r="6" spans="1:5" x14ac:dyDescent="0.3">
      <c r="A6" s="16"/>
      <c r="B6" s="102"/>
      <c r="C6" s="102"/>
    </row>
    <row r="7" spans="1:5" x14ac:dyDescent="0.3">
      <c r="A7" s="99" t="s">
        <v>34</v>
      </c>
      <c r="B7" s="99"/>
      <c r="C7" s="99"/>
    </row>
    <row r="8" spans="1:5" ht="16.2" thickBot="1" x14ac:dyDescent="0.35"/>
    <row r="9" spans="1:5" ht="16.2" thickBot="1" x14ac:dyDescent="0.35">
      <c r="A9" s="7">
        <v>1</v>
      </c>
      <c r="B9" s="57" t="s">
        <v>35</v>
      </c>
      <c r="C9" s="57" t="s">
        <v>36</v>
      </c>
    </row>
    <row r="10" spans="1:5" ht="16.2" thickBot="1" x14ac:dyDescent="0.35">
      <c r="A10" s="8" t="s">
        <v>37</v>
      </c>
      <c r="B10" s="9" t="s">
        <v>38</v>
      </c>
      <c r="C10" s="112">
        <v>2045.92</v>
      </c>
    </row>
    <row r="11" spans="1:5" ht="16.2" thickBot="1" x14ac:dyDescent="0.35">
      <c r="A11" s="8" t="s">
        <v>39</v>
      </c>
      <c r="B11" s="9" t="s">
        <v>113</v>
      </c>
      <c r="C11" s="112">
        <f>C10*0.3</f>
        <v>613.77599999999995</v>
      </c>
    </row>
    <row r="12" spans="1:5" ht="16.2" thickBot="1" x14ac:dyDescent="0.35">
      <c r="A12" s="96" t="s">
        <v>5</v>
      </c>
      <c r="B12" s="97"/>
      <c r="C12" s="119">
        <f>SUM(C10:C11)</f>
        <v>2659.6959999999999</v>
      </c>
    </row>
    <row r="13" spans="1:5" x14ac:dyDescent="0.3">
      <c r="C13" s="128"/>
    </row>
    <row r="15" spans="1:5" x14ac:dyDescent="0.3">
      <c r="A15" s="95" t="s">
        <v>47</v>
      </c>
      <c r="B15" s="95"/>
      <c r="C15" s="95"/>
    </row>
    <row r="16" spans="1:5" x14ac:dyDescent="0.3">
      <c r="A16" s="6"/>
    </row>
    <row r="17" spans="1:4" x14ac:dyDescent="0.3">
      <c r="A17" s="92" t="s">
        <v>48</v>
      </c>
      <c r="B17" s="92"/>
      <c r="C17" s="92"/>
    </row>
    <row r="18" spans="1:4" ht="16.2" thickBot="1" x14ac:dyDescent="0.35"/>
    <row r="19" spans="1:4" ht="16.2" thickBot="1" x14ac:dyDescent="0.35">
      <c r="A19" s="7" t="s">
        <v>49</v>
      </c>
      <c r="B19" s="57" t="s">
        <v>50</v>
      </c>
      <c r="C19" s="57" t="s">
        <v>56</v>
      </c>
      <c r="D19" s="57" t="s">
        <v>36</v>
      </c>
    </row>
    <row r="20" spans="1:4" ht="16.2" thickBot="1" x14ac:dyDescent="0.35">
      <c r="A20" s="8" t="s">
        <v>37</v>
      </c>
      <c r="B20" s="18" t="s">
        <v>51</v>
      </c>
      <c r="C20" s="121">
        <f>'Posto 12x36 diurno ISS 2%'!C20</f>
        <v>8.3299999999999999E-2</v>
      </c>
      <c r="D20" s="125">
        <f>C$12*C20</f>
        <v>221.5526768</v>
      </c>
    </row>
    <row r="21" spans="1:4" ht="16.2" thickBot="1" x14ac:dyDescent="0.35">
      <c r="A21" s="8" t="s">
        <v>39</v>
      </c>
      <c r="B21" s="17" t="s">
        <v>52</v>
      </c>
      <c r="C21" s="121">
        <f>'Posto 12x36 diurno ISS 2%'!C21</f>
        <v>0.121</v>
      </c>
      <c r="D21" s="124">
        <f>C$12*C21</f>
        <v>321.823216</v>
      </c>
    </row>
    <row r="22" spans="1:4" ht="16.2" thickBot="1" x14ac:dyDescent="0.35">
      <c r="A22" s="93" t="s">
        <v>5</v>
      </c>
      <c r="B22" s="94"/>
      <c r="C22" s="126">
        <f>SUM(C20:C21)</f>
        <v>0.20429999999999998</v>
      </c>
      <c r="D22" s="127">
        <f>C$12*C22</f>
        <v>543.37589279999997</v>
      </c>
    </row>
    <row r="25" spans="1:4" x14ac:dyDescent="0.3">
      <c r="A25" s="101" t="s">
        <v>53</v>
      </c>
      <c r="B25" s="101"/>
      <c r="C25" s="101"/>
      <c r="D25" s="101"/>
    </row>
    <row r="26" spans="1:4" ht="16.2" thickBot="1" x14ac:dyDescent="0.35"/>
    <row r="27" spans="1:4" ht="16.2" thickBot="1" x14ac:dyDescent="0.35">
      <c r="A27" s="7" t="s">
        <v>54</v>
      </c>
      <c r="B27" s="57" t="s">
        <v>55</v>
      </c>
      <c r="C27" s="57" t="s">
        <v>56</v>
      </c>
      <c r="D27" s="57" t="s">
        <v>36</v>
      </c>
    </row>
    <row r="28" spans="1:4" ht="16.2" thickBot="1" x14ac:dyDescent="0.35">
      <c r="A28" s="8" t="s">
        <v>37</v>
      </c>
      <c r="B28" s="9" t="s">
        <v>57</v>
      </c>
      <c r="C28" s="121">
        <f>'Posto 12x36 diurno ISS 2%'!C28</f>
        <v>0.2</v>
      </c>
      <c r="D28" s="124">
        <f t="shared" ref="D28:D36" si="0">(D$22+C$12)*C28</f>
        <v>640.61437855999998</v>
      </c>
    </row>
    <row r="29" spans="1:4" ht="16.2" thickBot="1" x14ac:dyDescent="0.35">
      <c r="A29" s="8" t="s">
        <v>39</v>
      </c>
      <c r="B29" s="9" t="s">
        <v>58</v>
      </c>
      <c r="C29" s="121">
        <f>'Posto 12x36 diurno ISS 2%'!C29</f>
        <v>2.5000000000000001E-2</v>
      </c>
      <c r="D29" s="124">
        <f t="shared" si="0"/>
        <v>80.076797319999997</v>
      </c>
    </row>
    <row r="30" spans="1:4" ht="16.2" thickBot="1" x14ac:dyDescent="0.35">
      <c r="A30" s="8" t="s">
        <v>40</v>
      </c>
      <c r="B30" s="9" t="s">
        <v>59</v>
      </c>
      <c r="C30" s="121">
        <f>'Posto 12x36 diurno ISS 2%'!C30</f>
        <v>0.03</v>
      </c>
      <c r="D30" s="124">
        <f t="shared" si="0"/>
        <v>96.092156783999982</v>
      </c>
    </row>
    <row r="31" spans="1:4" ht="16.2" thickBot="1" x14ac:dyDescent="0.35">
      <c r="A31" s="8" t="s">
        <v>41</v>
      </c>
      <c r="B31" s="9" t="s">
        <v>60</v>
      </c>
      <c r="C31" s="121">
        <f>'Posto 12x36 diurno ISS 2%'!C31</f>
        <v>1.4999999999999999E-2</v>
      </c>
      <c r="D31" s="124">
        <f t="shared" si="0"/>
        <v>48.046078391999991</v>
      </c>
    </row>
    <row r="32" spans="1:4" ht="16.2" thickBot="1" x14ac:dyDescent="0.35">
      <c r="A32" s="8" t="s">
        <v>42</v>
      </c>
      <c r="B32" s="9" t="s">
        <v>61</v>
      </c>
      <c r="C32" s="121">
        <f>'Posto 12x36 diurno ISS 2%'!C32</f>
        <v>0.01</v>
      </c>
      <c r="D32" s="124">
        <f t="shared" si="0"/>
        <v>32.030718927999999</v>
      </c>
    </row>
    <row r="33" spans="1:5" ht="16.2" thickBot="1" x14ac:dyDescent="0.35">
      <c r="A33" s="8" t="s">
        <v>44</v>
      </c>
      <c r="B33" s="9" t="s">
        <v>6</v>
      </c>
      <c r="C33" s="121">
        <f>'Posto 12x36 diurno ISS 2%'!C33</f>
        <v>6.0000000000000001E-3</v>
      </c>
      <c r="D33" s="124">
        <f t="shared" si="0"/>
        <v>19.2184313568</v>
      </c>
    </row>
    <row r="34" spans="1:5" ht="16.2" thickBot="1" x14ac:dyDescent="0.35">
      <c r="A34" s="8" t="s">
        <v>45</v>
      </c>
      <c r="B34" s="9" t="s">
        <v>7</v>
      </c>
      <c r="C34" s="121">
        <f>'Posto 12x36 diurno ISS 2%'!C34</f>
        <v>2E-3</v>
      </c>
      <c r="D34" s="124">
        <f t="shared" si="0"/>
        <v>6.4061437855999994</v>
      </c>
    </row>
    <row r="35" spans="1:5" ht="16.2" thickBot="1" x14ac:dyDescent="0.35">
      <c r="A35" s="8" t="s">
        <v>62</v>
      </c>
      <c r="B35" s="9" t="s">
        <v>8</v>
      </c>
      <c r="C35" s="121">
        <f>'Posto 12x36 diurno ISS 2%'!C35</f>
        <v>0.08</v>
      </c>
      <c r="D35" s="124">
        <f t="shared" si="0"/>
        <v>256.24575142399999</v>
      </c>
    </row>
    <row r="36" spans="1:5" ht="16.2" thickBot="1" x14ac:dyDescent="0.35">
      <c r="A36" s="93" t="s">
        <v>63</v>
      </c>
      <c r="B36" s="94"/>
      <c r="C36" s="113">
        <f>SUM(C28:C35)</f>
        <v>0.36800000000000005</v>
      </c>
      <c r="D36" s="124">
        <f t="shared" si="0"/>
        <v>1178.7304565504</v>
      </c>
      <c r="E36" s="35">
        <f>C36*C22</f>
        <v>7.5182399999999996E-2</v>
      </c>
    </row>
    <row r="39" spans="1:5" x14ac:dyDescent="0.3">
      <c r="A39" s="92" t="s">
        <v>64</v>
      </c>
      <c r="B39" s="92"/>
      <c r="C39" s="92"/>
    </row>
    <row r="40" spans="1:5" ht="16.2" thickBot="1" x14ac:dyDescent="0.35"/>
    <row r="41" spans="1:5" ht="16.2" thickBot="1" x14ac:dyDescent="0.35">
      <c r="A41" s="7" t="s">
        <v>65</v>
      </c>
      <c r="B41" s="57" t="s">
        <v>66</v>
      </c>
      <c r="C41" s="57" t="s">
        <v>36</v>
      </c>
    </row>
    <row r="42" spans="1:5" ht="16.2" thickBot="1" x14ac:dyDescent="0.35">
      <c r="A42" s="8" t="s">
        <v>37</v>
      </c>
      <c r="B42" s="66" t="str">
        <f>'Posto 12x36 diurno ISS 2%'!B42</f>
        <v>Transporte</v>
      </c>
      <c r="C42" s="123">
        <f>'Planilha de Apoio - P 12 x 36'!D14</f>
        <v>75.104800000000012</v>
      </c>
    </row>
    <row r="43" spans="1:5" ht="16.2" thickBot="1" x14ac:dyDescent="0.35">
      <c r="A43" s="8" t="s">
        <v>39</v>
      </c>
      <c r="B43" s="66" t="str">
        <f>'Posto 12x36 diurno ISS 2%'!B43</f>
        <v>Auxílio-Refeição</v>
      </c>
      <c r="C43" s="110">
        <f>'Planilha de Apoio - P 12 x 36'!D21</f>
        <v>461.77480000000003</v>
      </c>
    </row>
    <row r="44" spans="1:5" ht="16.2" thickBot="1" x14ac:dyDescent="0.35">
      <c r="A44" s="8" t="s">
        <v>40</v>
      </c>
      <c r="B44" s="66" t="str">
        <f>'Posto 12x36 diurno ISS 2%'!B44</f>
        <v>Benefício Seguro de Vida em Grupo</v>
      </c>
      <c r="C44" s="110">
        <f>'Posto 12x36 diurno ISS 2%'!C44</f>
        <v>20</v>
      </c>
    </row>
    <row r="45" spans="1:5" ht="16.2" thickBot="1" x14ac:dyDescent="0.35">
      <c r="A45" s="20" t="s">
        <v>41</v>
      </c>
      <c r="B45" s="66" t="str">
        <f>'Posto 12x36 diurno ISS 2%'!B45</f>
        <v>Assistência Médica</v>
      </c>
      <c r="C45" s="110">
        <f>'Posto 12x36 diurno ISS 2%'!C45</f>
        <v>178.57149999999999</v>
      </c>
    </row>
    <row r="46" spans="1:5" ht="16.2" thickBot="1" x14ac:dyDescent="0.35">
      <c r="A46" s="20" t="s">
        <v>42</v>
      </c>
      <c r="B46" s="66" t="str">
        <f>'Posto 12x36 diurno ISS 2%'!B46</f>
        <v>Cesta Básica Suplementar</v>
      </c>
      <c r="C46" s="110">
        <f>'Posto 12x36 diurno ISS 2%'!C46</f>
        <v>178.57149999999999</v>
      </c>
    </row>
    <row r="47" spans="1:5" ht="16.2" thickBot="1" x14ac:dyDescent="0.35">
      <c r="A47" s="20" t="s">
        <v>44</v>
      </c>
      <c r="B47" s="66" t="str">
        <f>'Posto 12x36 diurno ISS 2%'!B47</f>
        <v>Reciclagem</v>
      </c>
      <c r="C47" s="110">
        <f>'Posto 12x36 diurno ISS 2%'!C47</f>
        <v>35</v>
      </c>
    </row>
    <row r="48" spans="1:5" ht="16.2" thickBot="1" x14ac:dyDescent="0.35">
      <c r="A48" s="20" t="s">
        <v>45</v>
      </c>
      <c r="B48" s="66" t="str">
        <f>'Posto 12x36 diurno ISS 2%'!B48</f>
        <v>Participação nos Lucros</v>
      </c>
      <c r="C48" s="110">
        <f>'Posto 12x36 diurno ISS 2%'!C48</f>
        <v>42.623333333333335</v>
      </c>
    </row>
    <row r="49" spans="1:4" ht="16.2" thickBot="1" x14ac:dyDescent="0.35">
      <c r="A49" s="20" t="s">
        <v>62</v>
      </c>
      <c r="B49" s="66" t="str">
        <f>'Posto 12x36 diurno ISS 2%'!B49</f>
        <v>Outro (Especificar)</v>
      </c>
      <c r="C49" s="110">
        <f>'Posto 12x36 diurno ISS 2%'!C49</f>
        <v>0</v>
      </c>
    </row>
    <row r="50" spans="1:4" ht="16.2" thickBot="1" x14ac:dyDescent="0.35">
      <c r="A50" s="96" t="s">
        <v>5</v>
      </c>
      <c r="B50" s="97"/>
      <c r="C50" s="112">
        <f>SUM(C42:C49)</f>
        <v>991.64593333333335</v>
      </c>
    </row>
    <row r="53" spans="1:4" x14ac:dyDescent="0.3">
      <c r="A53" s="92" t="s">
        <v>68</v>
      </c>
      <c r="B53" s="92"/>
      <c r="C53" s="92"/>
    </row>
    <row r="54" spans="1:4" ht="16.2" thickBot="1" x14ac:dyDescent="0.35"/>
    <row r="55" spans="1:4" ht="16.2" thickBot="1" x14ac:dyDescent="0.35">
      <c r="A55" s="7">
        <v>2</v>
      </c>
      <c r="B55" s="57" t="s">
        <v>69</v>
      </c>
      <c r="C55" s="57" t="s">
        <v>36</v>
      </c>
    </row>
    <row r="56" spans="1:4" ht="16.2" thickBot="1" x14ac:dyDescent="0.35">
      <c r="A56" s="8" t="s">
        <v>49</v>
      </c>
      <c r="B56" s="9" t="s">
        <v>50</v>
      </c>
      <c r="C56" s="112">
        <f>D22</f>
        <v>543.37589279999997</v>
      </c>
    </row>
    <row r="57" spans="1:4" ht="16.2" thickBot="1" x14ac:dyDescent="0.35">
      <c r="A57" s="8" t="s">
        <v>54</v>
      </c>
      <c r="B57" s="9" t="s">
        <v>55</v>
      </c>
      <c r="C57" s="112">
        <f>D36</f>
        <v>1178.7304565504</v>
      </c>
    </row>
    <row r="58" spans="1:4" ht="16.2" thickBot="1" x14ac:dyDescent="0.35">
      <c r="A58" s="8" t="s">
        <v>65</v>
      </c>
      <c r="B58" s="9" t="s">
        <v>66</v>
      </c>
      <c r="C58" s="112">
        <f>C50</f>
        <v>991.64593333333335</v>
      </c>
    </row>
    <row r="59" spans="1:4" ht="16.2" thickBot="1" x14ac:dyDescent="0.35">
      <c r="A59" s="93" t="s">
        <v>5</v>
      </c>
      <c r="B59" s="94"/>
      <c r="C59" s="112">
        <f>SUM(C56:C58)</f>
        <v>2713.7522826837335</v>
      </c>
    </row>
    <row r="60" spans="1:4" x14ac:dyDescent="0.3">
      <c r="A60" s="1"/>
    </row>
    <row r="62" spans="1:4" x14ac:dyDescent="0.3">
      <c r="A62" s="95" t="s">
        <v>70</v>
      </c>
      <c r="B62" s="95"/>
      <c r="C62" s="95"/>
    </row>
    <row r="63" spans="1:4" ht="16.2" thickBot="1" x14ac:dyDescent="0.35"/>
    <row r="64" spans="1:4" ht="16.2" thickBot="1" x14ac:dyDescent="0.35">
      <c r="A64" s="7">
        <v>3</v>
      </c>
      <c r="B64" s="57" t="s">
        <v>71</v>
      </c>
      <c r="C64" s="57" t="s">
        <v>56</v>
      </c>
      <c r="D64" s="57" t="s">
        <v>36</v>
      </c>
    </row>
    <row r="65" spans="1:4" ht="16.2" thickBot="1" x14ac:dyDescent="0.35">
      <c r="A65" s="8" t="s">
        <v>37</v>
      </c>
      <c r="B65" s="10" t="s">
        <v>72</v>
      </c>
      <c r="C65" s="121">
        <f>'Posto 12x36 diurno ISS 2%'!C65</f>
        <v>4.1999999999999997E-3</v>
      </c>
      <c r="D65" s="112">
        <f>(C$12)*C65</f>
        <v>11.170723199999999</v>
      </c>
    </row>
    <row r="66" spans="1:4" ht="16.2" thickBot="1" x14ac:dyDescent="0.35">
      <c r="A66" s="8" t="s">
        <v>39</v>
      </c>
      <c r="B66" s="15" t="s">
        <v>73</v>
      </c>
      <c r="C66" s="121">
        <f>'Posto 12x36 diurno ISS 2%'!C66</f>
        <v>3.3599999999999998E-4</v>
      </c>
      <c r="D66" s="112">
        <f>(C$12)*C66</f>
        <v>0.89365785599999992</v>
      </c>
    </row>
    <row r="67" spans="1:4" ht="16.2" thickBot="1" x14ac:dyDescent="0.35">
      <c r="A67" s="8" t="s">
        <v>40</v>
      </c>
      <c r="B67" s="10" t="s">
        <v>127</v>
      </c>
      <c r="C67" s="121">
        <f>'Posto 12x36 diurno ISS 2%'!C67</f>
        <v>3.5999999999999999E-3</v>
      </c>
      <c r="D67" s="112">
        <f>C67*C12</f>
        <v>9.5749055999999992</v>
      </c>
    </row>
    <row r="68" spans="1:4" ht="16.2" thickBot="1" x14ac:dyDescent="0.35">
      <c r="A68" s="8" t="s">
        <v>41</v>
      </c>
      <c r="B68" s="10" t="s">
        <v>75</v>
      </c>
      <c r="C68" s="121">
        <f>'Posto 12x36 diurno ISS 2%'!C68</f>
        <v>1.9400000000000001E-2</v>
      </c>
      <c r="D68" s="112">
        <f>(C$12)*C68</f>
        <v>51.598102400000002</v>
      </c>
    </row>
    <row r="69" spans="1:4" ht="16.2" thickBot="1" x14ac:dyDescent="0.35">
      <c r="A69" s="8" t="s">
        <v>42</v>
      </c>
      <c r="B69" s="10" t="s">
        <v>76</v>
      </c>
      <c r="C69" s="121">
        <f>'Posto 12x36 diurno ISS 2%'!C69</f>
        <v>7.1392000000000009E-3</v>
      </c>
      <c r="D69" s="112">
        <f>C69*C12</f>
        <v>18.988101683200004</v>
      </c>
    </row>
    <row r="70" spans="1:4" ht="16.2" thickBot="1" x14ac:dyDescent="0.35">
      <c r="A70" s="8" t="s">
        <v>44</v>
      </c>
      <c r="B70" s="10" t="s">
        <v>128</v>
      </c>
      <c r="C70" s="121">
        <f>'Posto 12x36 diurno ISS 2%'!C70</f>
        <v>3.6400000000000002E-2</v>
      </c>
      <c r="D70" s="112">
        <f>C70*C12</f>
        <v>96.812934400000003</v>
      </c>
    </row>
    <row r="71" spans="1:4" ht="16.2" thickBot="1" x14ac:dyDescent="0.35">
      <c r="A71" s="93" t="s">
        <v>5</v>
      </c>
      <c r="B71" s="94"/>
      <c r="C71" s="122">
        <f>SUM(C65:C70)</f>
        <v>7.1075200000000005E-2</v>
      </c>
      <c r="D71" s="112">
        <f>SUM(D65:D70)</f>
        <v>189.0384251392</v>
      </c>
    </row>
    <row r="74" spans="1:4" x14ac:dyDescent="0.3">
      <c r="A74" s="95" t="s">
        <v>78</v>
      </c>
      <c r="B74" s="95"/>
      <c r="C74" s="95"/>
    </row>
    <row r="77" spans="1:4" x14ac:dyDescent="0.3">
      <c r="A77" s="92" t="s">
        <v>79</v>
      </c>
      <c r="B77" s="92"/>
      <c r="C77" s="92"/>
    </row>
    <row r="78" spans="1:4" ht="16.2" thickBot="1" x14ac:dyDescent="0.35">
      <c r="A78" s="6"/>
    </row>
    <row r="79" spans="1:4" ht="16.2" thickBot="1" x14ac:dyDescent="0.35">
      <c r="A79" s="7" t="s">
        <v>80</v>
      </c>
      <c r="B79" s="57" t="s">
        <v>81</v>
      </c>
      <c r="C79" s="57" t="s">
        <v>56</v>
      </c>
      <c r="D79" s="57" t="s">
        <v>36</v>
      </c>
    </row>
    <row r="80" spans="1:4" ht="16.2" thickBot="1" x14ac:dyDescent="0.35">
      <c r="A80" s="8" t="s">
        <v>37</v>
      </c>
      <c r="B80" s="9" t="s">
        <v>158</v>
      </c>
      <c r="C80" s="121">
        <f>'Posto 12x36 diurno ISS 2%'!C80</f>
        <v>6.9444444444444441E-3</v>
      </c>
      <c r="D80" s="112">
        <f t="shared" ref="D80:D86" si="1">(C$12)*C80</f>
        <v>18.470111111111109</v>
      </c>
    </row>
    <row r="81" spans="1:6" ht="16.2" thickBot="1" x14ac:dyDescent="0.35">
      <c r="A81" s="8" t="s">
        <v>39</v>
      </c>
      <c r="B81" s="9" t="s">
        <v>81</v>
      </c>
      <c r="C81" s="121">
        <f>'Posto 12x36 diurno ISS 2%'!C81</f>
        <v>8.0000000000000002E-3</v>
      </c>
      <c r="D81" s="112">
        <f t="shared" si="1"/>
        <v>21.277567999999999</v>
      </c>
    </row>
    <row r="82" spans="1:6" ht="16.2" thickBot="1" x14ac:dyDescent="0.35">
      <c r="A82" s="8" t="s">
        <v>40</v>
      </c>
      <c r="B82" s="9" t="s">
        <v>82</v>
      </c>
      <c r="C82" s="121">
        <f>'Posto 12x36 diurno ISS 2%'!C82</f>
        <v>1.4999999999999999E-2</v>
      </c>
      <c r="D82" s="112">
        <f t="shared" si="1"/>
        <v>39.895440000000001</v>
      </c>
    </row>
    <row r="83" spans="1:6" ht="16.2" thickBot="1" x14ac:dyDescent="0.35">
      <c r="A83" s="8" t="s">
        <v>41</v>
      </c>
      <c r="B83" s="9" t="s">
        <v>83</v>
      </c>
      <c r="C83" s="121">
        <f>'Posto 12x36 diurno ISS 2%'!C83</f>
        <v>0.01</v>
      </c>
      <c r="D83" s="112">
        <f t="shared" si="1"/>
        <v>26.596959999999999</v>
      </c>
    </row>
    <row r="84" spans="1:6" ht="16.2" thickBot="1" x14ac:dyDescent="0.35">
      <c r="A84" s="8" t="s">
        <v>42</v>
      </c>
      <c r="B84" s="9" t="s">
        <v>84</v>
      </c>
      <c r="C84" s="121">
        <f>'Posto 12x36 diurno ISS 2%'!C84</f>
        <v>0.01</v>
      </c>
      <c r="D84" s="112">
        <f t="shared" si="1"/>
        <v>26.596959999999999</v>
      </c>
    </row>
    <row r="85" spans="1:6" ht="16.2" thickBot="1" x14ac:dyDescent="0.35">
      <c r="A85" s="8" t="s">
        <v>44</v>
      </c>
      <c r="B85" s="65" t="s">
        <v>46</v>
      </c>
      <c r="C85" s="121">
        <f>'Posto 12x36 diurno ISS 2%'!C85</f>
        <v>0</v>
      </c>
      <c r="D85" s="112">
        <f t="shared" si="1"/>
        <v>0</v>
      </c>
    </row>
    <row r="86" spans="1:6" ht="16.2" thickBot="1" x14ac:dyDescent="0.35">
      <c r="A86" s="93" t="s">
        <v>63</v>
      </c>
      <c r="B86" s="94"/>
      <c r="C86" s="122">
        <f>SUM(C80:C85)</f>
        <v>4.9944444444444444E-2</v>
      </c>
      <c r="D86" s="112">
        <f t="shared" si="1"/>
        <v>132.8370391111111</v>
      </c>
    </row>
    <row r="87" spans="1:6" x14ac:dyDescent="0.3">
      <c r="C87" s="22">
        <f>C22+C36+C71+C86+E36</f>
        <v>0.76850204444444448</v>
      </c>
    </row>
    <row r="89" spans="1:6" x14ac:dyDescent="0.3">
      <c r="A89" s="92" t="s">
        <v>85</v>
      </c>
      <c r="B89" s="92"/>
      <c r="C89" s="92"/>
      <c r="F89" s="37"/>
    </row>
    <row r="90" spans="1:6" ht="16.2" thickBot="1" x14ac:dyDescent="0.35">
      <c r="A90" s="6"/>
      <c r="F90" s="37"/>
    </row>
    <row r="91" spans="1:6" ht="16.2" thickBot="1" x14ac:dyDescent="0.35">
      <c r="A91" s="7" t="s">
        <v>86</v>
      </c>
      <c r="B91" s="57" t="s">
        <v>125</v>
      </c>
      <c r="C91" s="57" t="s">
        <v>36</v>
      </c>
      <c r="F91" s="36">
        <f>C10+C11</f>
        <v>2659.6959999999999</v>
      </c>
    </row>
    <row r="92" spans="1:6" ht="16.2" thickBot="1" x14ac:dyDescent="0.35">
      <c r="A92" s="8" t="s">
        <v>37</v>
      </c>
      <c r="B92" s="9" t="s">
        <v>101</v>
      </c>
      <c r="C92" s="120">
        <f>F94</f>
        <v>294.40416814545461</v>
      </c>
      <c r="F92" s="36">
        <f>F91/220</f>
        <v>12.089527272727272</v>
      </c>
    </row>
    <row r="93" spans="1:6" ht="16.2" thickBot="1" x14ac:dyDescent="0.35">
      <c r="A93" s="93" t="s">
        <v>5</v>
      </c>
      <c r="B93" s="94"/>
      <c r="C93" s="120">
        <f>C92</f>
        <v>294.40416814545461</v>
      </c>
      <c r="F93" s="36">
        <f>F92*1.6</f>
        <v>19.343243636363638</v>
      </c>
    </row>
    <row r="94" spans="1:6" x14ac:dyDescent="0.3">
      <c r="F94" s="36">
        <f>F93*15.22</f>
        <v>294.40416814545461</v>
      </c>
    </row>
    <row r="95" spans="1:6" x14ac:dyDescent="0.3">
      <c r="F95" s="37"/>
    </row>
    <row r="96" spans="1:6" x14ac:dyDescent="0.3">
      <c r="A96" s="92" t="s">
        <v>88</v>
      </c>
      <c r="B96" s="92"/>
      <c r="C96" s="92"/>
    </row>
    <row r="97" spans="1:3" ht="16.2" thickBot="1" x14ac:dyDescent="0.35">
      <c r="A97" s="6"/>
    </row>
    <row r="98" spans="1:3" ht="16.2" thickBot="1" x14ac:dyDescent="0.35">
      <c r="A98" s="7">
        <v>4</v>
      </c>
      <c r="B98" s="57" t="s">
        <v>89</v>
      </c>
      <c r="C98" s="57" t="s">
        <v>36</v>
      </c>
    </row>
    <row r="99" spans="1:3" ht="16.2" thickBot="1" x14ac:dyDescent="0.35">
      <c r="A99" s="8" t="s">
        <v>80</v>
      </c>
      <c r="B99" s="9" t="s">
        <v>81</v>
      </c>
      <c r="C99" s="112">
        <f>D86</f>
        <v>132.8370391111111</v>
      </c>
    </row>
    <row r="100" spans="1:3" ht="16.2" thickBot="1" x14ac:dyDescent="0.35">
      <c r="A100" s="8" t="s">
        <v>86</v>
      </c>
      <c r="B100" s="9" t="s">
        <v>87</v>
      </c>
      <c r="C100" s="112">
        <f>C93</f>
        <v>294.40416814545461</v>
      </c>
    </row>
    <row r="101" spans="1:3" ht="16.2" thickBot="1" x14ac:dyDescent="0.35">
      <c r="A101" s="93" t="s">
        <v>5</v>
      </c>
      <c r="B101" s="94"/>
      <c r="C101" s="119">
        <f>C99+C100</f>
        <v>427.2412072565657</v>
      </c>
    </row>
    <row r="104" spans="1:3" x14ac:dyDescent="0.3">
      <c r="A104" s="95" t="s">
        <v>90</v>
      </c>
      <c r="B104" s="95"/>
      <c r="C104" s="95"/>
    </row>
    <row r="105" spans="1:3" ht="16.2" thickBot="1" x14ac:dyDescent="0.35"/>
    <row r="106" spans="1:3" ht="16.2" thickBot="1" x14ac:dyDescent="0.35">
      <c r="A106" s="7">
        <v>5</v>
      </c>
      <c r="B106" s="11" t="s">
        <v>22</v>
      </c>
      <c r="C106" s="57" t="s">
        <v>36</v>
      </c>
    </row>
    <row r="107" spans="1:3" ht="16.2" thickBot="1" x14ac:dyDescent="0.35">
      <c r="A107" s="8" t="s">
        <v>37</v>
      </c>
      <c r="B107" s="9" t="s">
        <v>91</v>
      </c>
      <c r="C107" s="110">
        <f>'Planilha de Apoio - P 12 x 36'!C50</f>
        <v>285.41666666666669</v>
      </c>
    </row>
    <row r="108" spans="1:3" ht="16.2" thickBot="1" x14ac:dyDescent="0.35">
      <c r="A108" s="8" t="s">
        <v>39</v>
      </c>
      <c r="B108" s="9" t="s">
        <v>92</v>
      </c>
      <c r="C108" s="110">
        <f>'Planilha de Apoio - P 12 x 36'!D34</f>
        <v>4.75</v>
      </c>
    </row>
    <row r="109" spans="1:3" ht="16.2" thickBot="1" x14ac:dyDescent="0.35">
      <c r="A109" s="8" t="s">
        <v>40</v>
      </c>
      <c r="B109" s="49" t="s">
        <v>141</v>
      </c>
      <c r="C109" s="46"/>
    </row>
    <row r="110" spans="1:3" ht="16.2" thickBot="1" x14ac:dyDescent="0.35">
      <c r="A110" s="8" t="s">
        <v>41</v>
      </c>
      <c r="B110" s="49" t="s">
        <v>141</v>
      </c>
      <c r="C110" s="46"/>
    </row>
    <row r="111" spans="1:3" ht="16.2" thickBot="1" x14ac:dyDescent="0.35">
      <c r="A111" s="93" t="s">
        <v>63</v>
      </c>
      <c r="B111" s="94"/>
      <c r="C111" s="112">
        <f>SUM(C107:C110)</f>
        <v>290.16666666666669</v>
      </c>
    </row>
    <row r="114" spans="1:6" x14ac:dyDescent="0.3">
      <c r="A114" s="95" t="s">
        <v>93</v>
      </c>
      <c r="B114" s="95"/>
      <c r="C114" s="95"/>
    </row>
    <row r="115" spans="1:6" ht="16.2" thickBot="1" x14ac:dyDescent="0.35"/>
    <row r="116" spans="1:6" ht="16.2" thickBot="1" x14ac:dyDescent="0.35">
      <c r="A116" s="7">
        <v>6</v>
      </c>
      <c r="B116" s="11" t="s">
        <v>23</v>
      </c>
      <c r="C116" s="57" t="s">
        <v>56</v>
      </c>
      <c r="D116" s="57" t="s">
        <v>36</v>
      </c>
    </row>
    <row r="117" spans="1:6" ht="16.2" thickBot="1" x14ac:dyDescent="0.35">
      <c r="A117" s="8" t="s">
        <v>37</v>
      </c>
      <c r="B117" s="19" t="s">
        <v>24</v>
      </c>
      <c r="C117" s="45">
        <f>'Posto 12x36 diurno ISS 2%'!C117</f>
        <v>0.1</v>
      </c>
      <c r="D117" s="111">
        <f>C117*C136</f>
        <v>627.98945817461663</v>
      </c>
    </row>
    <row r="118" spans="1:6" ht="16.2" thickBot="1" x14ac:dyDescent="0.35">
      <c r="A118" s="8" t="s">
        <v>39</v>
      </c>
      <c r="B118" s="19" t="s">
        <v>26</v>
      </c>
      <c r="C118" s="45">
        <f>C117</f>
        <v>0.1</v>
      </c>
      <c r="D118" s="111">
        <f>C118*(C136+D117)</f>
        <v>690.78840399207832</v>
      </c>
      <c r="E118" s="37"/>
      <c r="F118" s="37"/>
    </row>
    <row r="119" spans="1:6" ht="16.2" thickBot="1" x14ac:dyDescent="0.35">
      <c r="A119" s="8" t="s">
        <v>40</v>
      </c>
      <c r="B119" s="9" t="s">
        <v>25</v>
      </c>
      <c r="C119" s="113"/>
      <c r="D119" s="112">
        <f>(C$12+C$59+D$71+C$101+C$111)*C119</f>
        <v>0</v>
      </c>
      <c r="E119" s="37"/>
      <c r="F119" s="37"/>
    </row>
    <row r="120" spans="1:6" ht="16.2" thickBot="1" x14ac:dyDescent="0.35">
      <c r="A120" s="8"/>
      <c r="B120" s="19" t="s">
        <v>105</v>
      </c>
      <c r="C120" s="114">
        <f>C121+C122</f>
        <v>3.6499999999999998E-2</v>
      </c>
      <c r="D120" s="111">
        <f>C120*E126</f>
        <v>297.10931355417188</v>
      </c>
      <c r="E120" s="35">
        <f>C121+C122+C124</f>
        <v>6.6500000000000004E-2</v>
      </c>
      <c r="F120" s="37"/>
    </row>
    <row r="121" spans="1:6" ht="16.2" thickBot="1" x14ac:dyDescent="0.35">
      <c r="A121" s="8"/>
      <c r="B121" s="9" t="s">
        <v>103</v>
      </c>
      <c r="C121" s="113">
        <v>0.03</v>
      </c>
      <c r="D121" s="112">
        <f>C121*E126</f>
        <v>244.19943579794946</v>
      </c>
      <c r="E121" s="37"/>
      <c r="F121" s="37"/>
    </row>
    <row r="122" spans="1:6" ht="16.2" thickBot="1" x14ac:dyDescent="0.35">
      <c r="A122" s="8"/>
      <c r="B122" s="9" t="s">
        <v>104</v>
      </c>
      <c r="C122" s="113">
        <v>6.4999999999999997E-3</v>
      </c>
      <c r="D122" s="112">
        <f>C122*E126</f>
        <v>52.909877756222386</v>
      </c>
      <c r="E122" s="37"/>
      <c r="F122" s="37"/>
    </row>
    <row r="123" spans="1:6" ht="16.2" thickBot="1" x14ac:dyDescent="0.35">
      <c r="A123" s="8"/>
      <c r="B123" s="19" t="s">
        <v>106</v>
      </c>
      <c r="C123" s="114">
        <v>0</v>
      </c>
      <c r="D123" s="111">
        <f>C123*E126</f>
        <v>0</v>
      </c>
      <c r="E123" s="37"/>
      <c r="F123" s="37"/>
    </row>
    <row r="124" spans="1:6" ht="16.2" thickBot="1" x14ac:dyDescent="0.35">
      <c r="A124" s="8"/>
      <c r="B124" s="19" t="s">
        <v>107</v>
      </c>
      <c r="C124" s="114">
        <v>0.03</v>
      </c>
      <c r="D124" s="111">
        <f>C124*E126</f>
        <v>244.19943579794946</v>
      </c>
      <c r="E124" s="37"/>
      <c r="F124" s="37"/>
    </row>
    <row r="125" spans="1:6" ht="16.2" thickBot="1" x14ac:dyDescent="0.35">
      <c r="A125" s="108" t="s">
        <v>63</v>
      </c>
      <c r="B125" s="109"/>
      <c r="C125" s="114">
        <f>C117+C118+C120+C123+C124</f>
        <v>0.26650000000000001</v>
      </c>
      <c r="D125" s="111">
        <f>D117+D118+D120+D123+D124</f>
        <v>1860.0866115188162</v>
      </c>
      <c r="E125" s="37"/>
      <c r="F125" s="67">
        <f>C136+D117+D118</f>
        <v>7598.6724439128611</v>
      </c>
    </row>
    <row r="126" spans="1:6" x14ac:dyDescent="0.3">
      <c r="E126" s="37">
        <f>(F125)/(100%-E120)</f>
        <v>8139.9811932649827</v>
      </c>
      <c r="F126" s="37"/>
    </row>
    <row r="127" spans="1:6" x14ac:dyDescent="0.3">
      <c r="E127" s="37"/>
      <c r="F127" s="37"/>
    </row>
    <row r="128" spans="1:6" x14ac:dyDescent="0.3">
      <c r="A128" s="95" t="s">
        <v>94</v>
      </c>
      <c r="B128" s="95"/>
      <c r="C128" s="95"/>
      <c r="E128" s="37"/>
      <c r="F128" s="37"/>
    </row>
    <row r="129" spans="1:6" ht="16.2" thickBot="1" x14ac:dyDescent="0.35">
      <c r="E129" s="37"/>
      <c r="F129" s="37"/>
    </row>
    <row r="130" spans="1:6" ht="16.2" thickBot="1" x14ac:dyDescent="0.35">
      <c r="A130" s="7"/>
      <c r="B130" s="57" t="s">
        <v>95</v>
      </c>
      <c r="C130" s="57" t="s">
        <v>36</v>
      </c>
    </row>
    <row r="131" spans="1:6" ht="16.2" thickBot="1" x14ac:dyDescent="0.35">
      <c r="A131" s="13" t="s">
        <v>37</v>
      </c>
      <c r="B131" s="9" t="s">
        <v>34</v>
      </c>
      <c r="C131" s="115">
        <f>C12</f>
        <v>2659.6959999999999</v>
      </c>
    </row>
    <row r="132" spans="1:6" ht="16.2" thickBot="1" x14ac:dyDescent="0.35">
      <c r="A132" s="13" t="s">
        <v>39</v>
      </c>
      <c r="B132" s="9" t="s">
        <v>47</v>
      </c>
      <c r="C132" s="115">
        <f>C59</f>
        <v>2713.7522826837335</v>
      </c>
    </row>
    <row r="133" spans="1:6" ht="16.2" thickBot="1" x14ac:dyDescent="0.35">
      <c r="A133" s="13" t="s">
        <v>40</v>
      </c>
      <c r="B133" s="9" t="s">
        <v>70</v>
      </c>
      <c r="C133" s="115">
        <f>D71</f>
        <v>189.0384251392</v>
      </c>
    </row>
    <row r="134" spans="1:6" ht="16.2" thickBot="1" x14ac:dyDescent="0.35">
      <c r="A134" s="13" t="s">
        <v>41</v>
      </c>
      <c r="B134" s="9" t="s">
        <v>78</v>
      </c>
      <c r="C134" s="115">
        <f>C101</f>
        <v>427.2412072565657</v>
      </c>
    </row>
    <row r="135" spans="1:6" ht="16.2" thickBot="1" x14ac:dyDescent="0.35">
      <c r="A135" s="13" t="s">
        <v>42</v>
      </c>
      <c r="B135" s="9" t="s">
        <v>90</v>
      </c>
      <c r="C135" s="115">
        <f>C111</f>
        <v>290.16666666666669</v>
      </c>
    </row>
    <row r="136" spans="1:6" ht="16.2" thickBot="1" x14ac:dyDescent="0.35">
      <c r="A136" s="93" t="s">
        <v>96</v>
      </c>
      <c r="B136" s="94"/>
      <c r="C136" s="115">
        <f>SUM(C131:C135)</f>
        <v>6279.8945817461663</v>
      </c>
    </row>
    <row r="137" spans="1:6" ht="16.2" thickBot="1" x14ac:dyDescent="0.35">
      <c r="A137" s="13" t="s">
        <v>44</v>
      </c>
      <c r="B137" s="9" t="s">
        <v>97</v>
      </c>
      <c r="C137" s="115">
        <f>D125</f>
        <v>1860.0866115188162</v>
      </c>
    </row>
    <row r="138" spans="1:6" x14ac:dyDescent="0.3">
      <c r="A138" s="106" t="s">
        <v>98</v>
      </c>
      <c r="B138" s="107"/>
      <c r="C138" s="116">
        <f>C136+C137</f>
        <v>8139.9811932649827</v>
      </c>
    </row>
    <row r="139" spans="1:6" x14ac:dyDescent="0.3">
      <c r="A139" s="103" t="s">
        <v>116</v>
      </c>
      <c r="B139" s="104"/>
      <c r="C139" s="117">
        <v>2</v>
      </c>
    </row>
    <row r="140" spans="1:6" ht="16.2" thickBot="1" x14ac:dyDescent="0.35">
      <c r="A140" s="105" t="s">
        <v>117</v>
      </c>
      <c r="B140" s="105"/>
      <c r="C140" s="118">
        <f>C138*C139</f>
        <v>16279.962386529965</v>
      </c>
    </row>
  </sheetData>
  <sheetProtection password="CDE0" sheet="1" objects="1" scenarios="1"/>
  <mergeCells count="35">
    <mergeCell ref="B6:C6"/>
    <mergeCell ref="A1:D1"/>
    <mergeCell ref="A2:D2"/>
    <mergeCell ref="A3:D3"/>
    <mergeCell ref="B4:C4"/>
    <mergeCell ref="B5:C5"/>
    <mergeCell ref="A62:C62"/>
    <mergeCell ref="A7:C7"/>
    <mergeCell ref="A12:B12"/>
    <mergeCell ref="A15:C15"/>
    <mergeCell ref="A17:C17"/>
    <mergeCell ref="A22:B22"/>
    <mergeCell ref="A25:D25"/>
    <mergeCell ref="A36:B36"/>
    <mergeCell ref="A39:C39"/>
    <mergeCell ref="A50:B50"/>
    <mergeCell ref="A53:C53"/>
    <mergeCell ref="A59:B59"/>
    <mergeCell ref="A125:B125"/>
    <mergeCell ref="A71:B71"/>
    <mergeCell ref="A74:C74"/>
    <mergeCell ref="A77:C77"/>
    <mergeCell ref="A86:B86"/>
    <mergeCell ref="A89:C89"/>
    <mergeCell ref="A93:B93"/>
    <mergeCell ref="A96:C96"/>
    <mergeCell ref="A101:B101"/>
    <mergeCell ref="A104:C104"/>
    <mergeCell ref="A111:B111"/>
    <mergeCell ref="A114:C114"/>
    <mergeCell ref="A128:C128"/>
    <mergeCell ref="A136:B136"/>
    <mergeCell ref="A138:B138"/>
    <mergeCell ref="A139:B139"/>
    <mergeCell ref="A140:B140"/>
  </mergeCells>
  <pageMargins left="0.511811024" right="0.511811024" top="0.78740157499999996" bottom="0.78740157499999996" header="0.31496062000000002" footer="0.31496062000000002"/>
  <ignoredErrors>
    <ignoredError sqref="B49:C49 B42:B48 C44 C48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100" workbookViewId="0">
      <selection activeCell="C114" sqref="C114"/>
    </sheetView>
  </sheetViews>
  <sheetFormatPr defaultColWidth="9.109375" defaultRowHeight="15.6" x14ac:dyDescent="0.3"/>
  <cols>
    <col min="1" max="1" width="16.33203125" style="12" customWidth="1"/>
    <col min="2" max="2" width="72.109375" style="12" customWidth="1"/>
    <col min="3" max="3" width="18" style="12" customWidth="1"/>
    <col min="4" max="4" width="14.33203125" style="12" customWidth="1"/>
    <col min="5" max="5" width="14" style="12" bestFit="1" customWidth="1"/>
    <col min="6" max="6" width="12" style="12" customWidth="1"/>
    <col min="7" max="7" width="15.109375" style="12" customWidth="1"/>
    <col min="8" max="16384" width="9.109375" style="12"/>
  </cols>
  <sheetData>
    <row r="1" spans="1:5" ht="22.8" x14ac:dyDescent="0.4">
      <c r="A1" s="129" t="s">
        <v>99</v>
      </c>
      <c r="B1" s="129"/>
      <c r="C1" s="129"/>
      <c r="D1" s="129"/>
    </row>
    <row r="2" spans="1:5" ht="22.8" x14ac:dyDescent="0.4">
      <c r="A2" s="129" t="s">
        <v>100</v>
      </c>
      <c r="B2" s="129"/>
      <c r="C2" s="129"/>
      <c r="D2" s="129"/>
    </row>
    <row r="3" spans="1:5" ht="27.75" customHeight="1" x14ac:dyDescent="0.3">
      <c r="A3" s="130"/>
      <c r="B3" s="130"/>
      <c r="C3" s="130"/>
      <c r="D3" s="130"/>
    </row>
    <row r="4" spans="1:5" x14ac:dyDescent="0.3">
      <c r="A4" s="131" t="s">
        <v>108</v>
      </c>
      <c r="B4" s="132" t="s">
        <v>184</v>
      </c>
      <c r="C4" s="133"/>
      <c r="D4" s="128"/>
    </row>
    <row r="5" spans="1:5" x14ac:dyDescent="0.3">
      <c r="A5" s="131" t="s">
        <v>109</v>
      </c>
      <c r="B5" s="132" t="s">
        <v>145</v>
      </c>
      <c r="C5" s="133"/>
      <c r="D5" s="128"/>
      <c r="E5" s="22"/>
    </row>
    <row r="6" spans="1:5" x14ac:dyDescent="0.3">
      <c r="A6" s="131"/>
      <c r="B6" s="132"/>
      <c r="C6" s="133"/>
      <c r="D6" s="128"/>
    </row>
    <row r="7" spans="1:5" x14ac:dyDescent="0.3">
      <c r="A7" s="134" t="s">
        <v>34</v>
      </c>
      <c r="B7" s="134"/>
      <c r="C7" s="134"/>
      <c r="D7" s="128"/>
    </row>
    <row r="8" spans="1:5" ht="16.2" thickBot="1" x14ac:dyDescent="0.35">
      <c r="A8" s="128"/>
      <c r="B8" s="128"/>
      <c r="C8" s="128"/>
      <c r="D8" s="128"/>
    </row>
    <row r="9" spans="1:5" ht="16.2" thickBot="1" x14ac:dyDescent="0.35">
      <c r="A9" s="135">
        <v>1</v>
      </c>
      <c r="B9" s="136" t="s">
        <v>35</v>
      </c>
      <c r="C9" s="136" t="s">
        <v>36</v>
      </c>
      <c r="D9" s="128"/>
    </row>
    <row r="10" spans="1:5" ht="16.2" thickBot="1" x14ac:dyDescent="0.35">
      <c r="A10" s="137" t="s">
        <v>37</v>
      </c>
      <c r="B10" s="138" t="s">
        <v>38</v>
      </c>
      <c r="C10" s="112">
        <v>2045.92</v>
      </c>
      <c r="D10" s="139">
        <f>C10+C11</f>
        <v>2659.6959999999999</v>
      </c>
      <c r="E10" s="36">
        <f>D10/220</f>
        <v>12.089527272727272</v>
      </c>
    </row>
    <row r="11" spans="1:5" ht="16.2" thickBot="1" x14ac:dyDescent="0.35">
      <c r="A11" s="137" t="s">
        <v>39</v>
      </c>
      <c r="B11" s="138" t="s">
        <v>113</v>
      </c>
      <c r="C11" s="112">
        <f>C10*0.3</f>
        <v>613.77599999999995</v>
      </c>
      <c r="D11" s="139"/>
      <c r="E11" s="36">
        <f>E10*0.2</f>
        <v>2.4179054545454548</v>
      </c>
    </row>
    <row r="12" spans="1:5" ht="16.2" thickBot="1" x14ac:dyDescent="0.35">
      <c r="A12" s="137" t="s">
        <v>40</v>
      </c>
      <c r="B12" s="138" t="s">
        <v>4</v>
      </c>
      <c r="C12" s="112">
        <f>D12*E11</f>
        <v>257.60364712727278</v>
      </c>
      <c r="D12" s="140">
        <f>7*15.22</f>
        <v>106.54</v>
      </c>
      <c r="E12" s="36">
        <f>E11+E10</f>
        <v>14.507432727272727</v>
      </c>
    </row>
    <row r="13" spans="1:5" ht="16.2" thickBot="1" x14ac:dyDescent="0.35">
      <c r="A13" s="137" t="s">
        <v>41</v>
      </c>
      <c r="B13" s="138" t="s">
        <v>43</v>
      </c>
      <c r="C13" s="112">
        <f>E12*15.22</f>
        <v>220.80312610909093</v>
      </c>
      <c r="D13" s="141"/>
      <c r="E13" s="37"/>
    </row>
    <row r="14" spans="1:5" ht="16.2" thickBot="1" x14ac:dyDescent="0.35">
      <c r="A14" s="142" t="s">
        <v>5</v>
      </c>
      <c r="B14" s="143"/>
      <c r="C14" s="119">
        <f>SUM(C10:C13)</f>
        <v>3138.1027732363636</v>
      </c>
      <c r="D14" s="128"/>
    </row>
    <row r="15" spans="1:5" x14ac:dyDescent="0.3">
      <c r="A15" s="128"/>
      <c r="B15" s="128"/>
      <c r="C15" s="128"/>
      <c r="D15" s="128"/>
    </row>
    <row r="16" spans="1:5" x14ac:dyDescent="0.3">
      <c r="A16" s="128"/>
      <c r="B16" s="128"/>
      <c r="C16" s="128"/>
      <c r="D16" s="128"/>
    </row>
    <row r="17" spans="1:4" x14ac:dyDescent="0.3">
      <c r="A17" s="144" t="s">
        <v>47</v>
      </c>
      <c r="B17" s="144"/>
      <c r="C17" s="144"/>
      <c r="D17" s="128"/>
    </row>
    <row r="18" spans="1:4" x14ac:dyDescent="0.3">
      <c r="A18" s="145"/>
      <c r="B18" s="128"/>
      <c r="C18" s="128"/>
      <c r="D18" s="128"/>
    </row>
    <row r="19" spans="1:4" x14ac:dyDescent="0.3">
      <c r="A19" s="146" t="s">
        <v>48</v>
      </c>
      <c r="B19" s="146"/>
      <c r="C19" s="146"/>
      <c r="D19" s="128"/>
    </row>
    <row r="20" spans="1:4" ht="16.2" thickBot="1" x14ac:dyDescent="0.35">
      <c r="A20" s="128"/>
      <c r="B20" s="128"/>
      <c r="C20" s="128"/>
      <c r="D20" s="128"/>
    </row>
    <row r="21" spans="1:4" ht="16.2" thickBot="1" x14ac:dyDescent="0.35">
      <c r="A21" s="135" t="s">
        <v>49</v>
      </c>
      <c r="B21" s="136" t="s">
        <v>50</v>
      </c>
      <c r="C21" s="136" t="s">
        <v>56</v>
      </c>
      <c r="D21" s="136" t="s">
        <v>36</v>
      </c>
    </row>
    <row r="22" spans="1:4" ht="16.2" thickBot="1" x14ac:dyDescent="0.35">
      <c r="A22" s="137" t="s">
        <v>37</v>
      </c>
      <c r="B22" s="147" t="s">
        <v>51</v>
      </c>
      <c r="C22" s="148">
        <f>'Posto 12x36 diurno ISS 2%'!C20</f>
        <v>8.3299999999999999E-2</v>
      </c>
      <c r="D22" s="125">
        <f>C$14*C22</f>
        <v>261.40396101058911</v>
      </c>
    </row>
    <row r="23" spans="1:4" ht="16.2" thickBot="1" x14ac:dyDescent="0.35">
      <c r="A23" s="137" t="s">
        <v>39</v>
      </c>
      <c r="B23" s="149" t="s">
        <v>52</v>
      </c>
      <c r="C23" s="148">
        <f>'Posto 12x36 diurno ISS 2%'!C21</f>
        <v>0.121</v>
      </c>
      <c r="D23" s="124">
        <f>C$14*C23</f>
        <v>379.71043556159998</v>
      </c>
    </row>
    <row r="24" spans="1:4" ht="16.2" thickBot="1" x14ac:dyDescent="0.35">
      <c r="A24" s="150" t="s">
        <v>5</v>
      </c>
      <c r="B24" s="151"/>
      <c r="C24" s="126">
        <f>SUM(C22:C23)</f>
        <v>0.20429999999999998</v>
      </c>
      <c r="D24" s="127">
        <f>C$14*C24</f>
        <v>641.11439657218898</v>
      </c>
    </row>
    <row r="25" spans="1:4" x14ac:dyDescent="0.3">
      <c r="A25" s="128"/>
      <c r="B25" s="128"/>
      <c r="C25" s="128"/>
      <c r="D25" s="128"/>
    </row>
    <row r="26" spans="1:4" x14ac:dyDescent="0.3">
      <c r="A26" s="128"/>
      <c r="B26" s="128"/>
      <c r="C26" s="128"/>
      <c r="D26" s="128"/>
    </row>
    <row r="27" spans="1:4" ht="32.25" customHeight="1" x14ac:dyDescent="0.3">
      <c r="A27" s="152" t="s">
        <v>53</v>
      </c>
      <c r="B27" s="152"/>
      <c r="C27" s="152"/>
      <c r="D27" s="152"/>
    </row>
    <row r="28" spans="1:4" ht="16.2" thickBot="1" x14ac:dyDescent="0.35">
      <c r="A28" s="128"/>
      <c r="B28" s="128"/>
      <c r="C28" s="128"/>
      <c r="D28" s="128"/>
    </row>
    <row r="29" spans="1:4" ht="16.2" thickBot="1" x14ac:dyDescent="0.35">
      <c r="A29" s="135" t="s">
        <v>54</v>
      </c>
      <c r="B29" s="136" t="s">
        <v>55</v>
      </c>
      <c r="C29" s="136" t="s">
        <v>56</v>
      </c>
      <c r="D29" s="136" t="s">
        <v>36</v>
      </c>
    </row>
    <row r="30" spans="1:4" ht="16.2" thickBot="1" x14ac:dyDescent="0.35">
      <c r="A30" s="137" t="s">
        <v>37</v>
      </c>
      <c r="B30" s="138" t="s">
        <v>57</v>
      </c>
      <c r="C30" s="148">
        <f>'Posto 12x36 diurno ISS 2%'!C28</f>
        <v>0.2</v>
      </c>
      <c r="D30" s="124">
        <f t="shared" ref="D30:D38" si="0">(D$24+C$14)*C30</f>
        <v>755.84343396171062</v>
      </c>
    </row>
    <row r="31" spans="1:4" ht="16.2" thickBot="1" x14ac:dyDescent="0.35">
      <c r="A31" s="137" t="s">
        <v>39</v>
      </c>
      <c r="B31" s="138" t="s">
        <v>58</v>
      </c>
      <c r="C31" s="148">
        <f>'Posto 12x36 diurno ISS 2%'!C29</f>
        <v>2.5000000000000001E-2</v>
      </c>
      <c r="D31" s="124">
        <f t="shared" si="0"/>
        <v>94.480429245213827</v>
      </c>
    </row>
    <row r="32" spans="1:4" ht="16.2" thickBot="1" x14ac:dyDescent="0.35">
      <c r="A32" s="137" t="s">
        <v>40</v>
      </c>
      <c r="B32" s="138" t="s">
        <v>59</v>
      </c>
      <c r="C32" s="153">
        <f>'Posto 12x36 diurno ISS 2%'!C30</f>
        <v>0.03</v>
      </c>
      <c r="D32" s="124">
        <f t="shared" si="0"/>
        <v>113.37651509425658</v>
      </c>
    </row>
    <row r="33" spans="1:4" ht="16.2" thickBot="1" x14ac:dyDescent="0.35">
      <c r="A33" s="137" t="s">
        <v>41</v>
      </c>
      <c r="B33" s="138" t="s">
        <v>60</v>
      </c>
      <c r="C33" s="148">
        <f>'Posto 12x36 diurno ISS 2%'!C31</f>
        <v>1.4999999999999999E-2</v>
      </c>
      <c r="D33" s="124">
        <f t="shared" si="0"/>
        <v>56.688257547128288</v>
      </c>
    </row>
    <row r="34" spans="1:4" ht="16.2" thickBot="1" x14ac:dyDescent="0.35">
      <c r="A34" s="137" t="s">
        <v>42</v>
      </c>
      <c r="B34" s="138" t="s">
        <v>61</v>
      </c>
      <c r="C34" s="148">
        <f>'Posto 12x36 diurno ISS 2%'!C32</f>
        <v>0.01</v>
      </c>
      <c r="D34" s="124">
        <f t="shared" si="0"/>
        <v>37.792171698085525</v>
      </c>
    </row>
    <row r="35" spans="1:4" ht="16.2" thickBot="1" x14ac:dyDescent="0.35">
      <c r="A35" s="137" t="s">
        <v>44</v>
      </c>
      <c r="B35" s="138" t="s">
        <v>6</v>
      </c>
      <c r="C35" s="148">
        <f>'Posto 12x36 diurno ISS 2%'!C33</f>
        <v>6.0000000000000001E-3</v>
      </c>
      <c r="D35" s="124">
        <f t="shared" si="0"/>
        <v>22.675303018851316</v>
      </c>
    </row>
    <row r="36" spans="1:4" ht="16.2" thickBot="1" x14ac:dyDescent="0.35">
      <c r="A36" s="137" t="s">
        <v>45</v>
      </c>
      <c r="B36" s="138" t="s">
        <v>7</v>
      </c>
      <c r="C36" s="148">
        <f>'Posto 12x36 diurno ISS 2%'!C34</f>
        <v>2E-3</v>
      </c>
      <c r="D36" s="124">
        <f t="shared" si="0"/>
        <v>7.5584343396171052</v>
      </c>
    </row>
    <row r="37" spans="1:4" ht="16.2" thickBot="1" x14ac:dyDescent="0.35">
      <c r="A37" s="137" t="s">
        <v>62</v>
      </c>
      <c r="B37" s="138" t="s">
        <v>8</v>
      </c>
      <c r="C37" s="148">
        <f>'Posto 12x36 diurno ISS 2%'!C35</f>
        <v>0.08</v>
      </c>
      <c r="D37" s="124">
        <f t="shared" si="0"/>
        <v>302.3373735846842</v>
      </c>
    </row>
    <row r="38" spans="1:4" ht="16.2" thickBot="1" x14ac:dyDescent="0.35">
      <c r="A38" s="150" t="s">
        <v>63</v>
      </c>
      <c r="B38" s="151"/>
      <c r="C38" s="113">
        <f>SUM(C30:C37)</f>
        <v>0.36800000000000005</v>
      </c>
      <c r="D38" s="124">
        <f t="shared" si="0"/>
        <v>1390.7519184895475</v>
      </c>
    </row>
    <row r="39" spans="1:4" x14ac:dyDescent="0.3">
      <c r="A39" s="128"/>
      <c r="B39" s="128"/>
      <c r="C39" s="128"/>
      <c r="D39" s="128"/>
    </row>
    <row r="40" spans="1:4" x14ac:dyDescent="0.3">
      <c r="A40" s="128"/>
      <c r="B40" s="128"/>
      <c r="C40" s="128"/>
      <c r="D40" s="128"/>
    </row>
    <row r="41" spans="1:4" x14ac:dyDescent="0.3">
      <c r="A41" s="146" t="s">
        <v>64</v>
      </c>
      <c r="B41" s="146"/>
      <c r="C41" s="146"/>
      <c r="D41" s="128"/>
    </row>
    <row r="42" spans="1:4" ht="16.2" thickBot="1" x14ac:dyDescent="0.35">
      <c r="A42" s="128"/>
      <c r="B42" s="128"/>
      <c r="C42" s="128"/>
      <c r="D42" s="128"/>
    </row>
    <row r="43" spans="1:4" ht="16.2" thickBot="1" x14ac:dyDescent="0.35">
      <c r="A43" s="135" t="s">
        <v>65</v>
      </c>
      <c r="B43" s="136" t="s">
        <v>66</v>
      </c>
      <c r="C43" s="136" t="s">
        <v>36</v>
      </c>
      <c r="D43" s="128"/>
    </row>
    <row r="44" spans="1:4" ht="16.2" thickBot="1" x14ac:dyDescent="0.35">
      <c r="A44" s="137" t="s">
        <v>37</v>
      </c>
      <c r="B44" s="138" t="s">
        <v>67</v>
      </c>
      <c r="C44" s="155">
        <f>'Posto 12x36 diurno ISS 2%'!C42</f>
        <v>75.104800000000012</v>
      </c>
      <c r="D44" s="128"/>
    </row>
    <row r="45" spans="1:4" ht="16.2" thickBot="1" x14ac:dyDescent="0.35">
      <c r="A45" s="137" t="s">
        <v>39</v>
      </c>
      <c r="B45" s="138" t="s">
        <v>110</v>
      </c>
      <c r="C45" s="155">
        <f>'Posto 12x36 diurno ISS 2%'!C43</f>
        <v>461.77480000000003</v>
      </c>
      <c r="D45" s="128"/>
    </row>
    <row r="46" spans="1:4" ht="16.2" thickBot="1" x14ac:dyDescent="0.35">
      <c r="A46" s="137" t="s">
        <v>40</v>
      </c>
      <c r="B46" s="138" t="s">
        <v>123</v>
      </c>
      <c r="C46" s="110">
        <f>'Posto 12x36 diurno ISS 2%'!C44</f>
        <v>20</v>
      </c>
      <c r="D46" s="128"/>
    </row>
    <row r="47" spans="1:4" ht="16.2" thickBot="1" x14ac:dyDescent="0.35">
      <c r="A47" s="156" t="s">
        <v>41</v>
      </c>
      <c r="B47" s="171" t="s">
        <v>140</v>
      </c>
      <c r="C47" s="155">
        <f>'Posto 12x36 diurno ISS 2%'!C45</f>
        <v>178.57149999999999</v>
      </c>
      <c r="D47" s="128"/>
    </row>
    <row r="48" spans="1:4" ht="16.2" thickBot="1" x14ac:dyDescent="0.35">
      <c r="A48" s="156" t="s">
        <v>42</v>
      </c>
      <c r="B48" s="171" t="s">
        <v>173</v>
      </c>
      <c r="C48" s="112">
        <f>'Posto 12x36 diurno ISS 2%'!C46</f>
        <v>178.57149999999999</v>
      </c>
      <c r="D48" s="128"/>
    </row>
    <row r="49" spans="1:4" ht="16.2" thickBot="1" x14ac:dyDescent="0.35">
      <c r="A49" s="156" t="s">
        <v>44</v>
      </c>
      <c r="B49" s="171" t="s">
        <v>174</v>
      </c>
      <c r="C49" s="112">
        <f>'Posto 12x36 diurno ISS 2%'!C47</f>
        <v>35</v>
      </c>
      <c r="D49" s="128"/>
    </row>
    <row r="50" spans="1:4" ht="16.2" thickBot="1" x14ac:dyDescent="0.35">
      <c r="A50" s="156" t="s">
        <v>45</v>
      </c>
      <c r="B50" s="154" t="str">
        <f>'Posto 12x36 diurno ISS 2%'!B48</f>
        <v>Participação nos Lucros</v>
      </c>
      <c r="C50" s="110">
        <f>'Posto 12x36 diurno ISS 2%'!C48</f>
        <v>42.623333333333335</v>
      </c>
      <c r="D50" s="128"/>
    </row>
    <row r="51" spans="1:4" ht="16.2" thickBot="1" x14ac:dyDescent="0.35">
      <c r="A51" s="156" t="s">
        <v>62</v>
      </c>
      <c r="B51" s="154" t="str">
        <f>'Posto 12x36 diurno ISS 2%'!B49</f>
        <v>Outro (Especificar)</v>
      </c>
      <c r="C51" s="110">
        <f>'Posto 12x36 diurno ISS 2%'!C49</f>
        <v>0</v>
      </c>
      <c r="D51" s="128"/>
    </row>
    <row r="52" spans="1:4" ht="16.2" thickBot="1" x14ac:dyDescent="0.35">
      <c r="A52" s="142" t="s">
        <v>5</v>
      </c>
      <c r="B52" s="143"/>
      <c r="C52" s="112">
        <f>SUM(C44:C51)</f>
        <v>991.64593333333335</v>
      </c>
      <c r="D52" s="128"/>
    </row>
    <row r="53" spans="1:4" x14ac:dyDescent="0.3">
      <c r="A53" s="128"/>
      <c r="B53" s="128"/>
      <c r="C53" s="128"/>
      <c r="D53" s="128"/>
    </row>
    <row r="54" spans="1:4" x14ac:dyDescent="0.3">
      <c r="A54" s="128"/>
      <c r="B54" s="128"/>
      <c r="C54" s="128"/>
      <c r="D54" s="128"/>
    </row>
    <row r="55" spans="1:4" x14ac:dyDescent="0.3">
      <c r="A55" s="146" t="s">
        <v>68</v>
      </c>
      <c r="B55" s="146"/>
      <c r="C55" s="146"/>
      <c r="D55" s="128"/>
    </row>
    <row r="56" spans="1:4" ht="16.2" thickBot="1" x14ac:dyDescent="0.35">
      <c r="A56" s="128"/>
      <c r="B56" s="128"/>
      <c r="C56" s="128"/>
      <c r="D56" s="128"/>
    </row>
    <row r="57" spans="1:4" ht="16.2" thickBot="1" x14ac:dyDescent="0.35">
      <c r="A57" s="135">
        <v>2</v>
      </c>
      <c r="B57" s="136" t="s">
        <v>69</v>
      </c>
      <c r="C57" s="136" t="s">
        <v>36</v>
      </c>
      <c r="D57" s="128"/>
    </row>
    <row r="58" spans="1:4" ht="16.2" thickBot="1" x14ac:dyDescent="0.35">
      <c r="A58" s="137" t="s">
        <v>49</v>
      </c>
      <c r="B58" s="138" t="s">
        <v>50</v>
      </c>
      <c r="C58" s="112">
        <f>D24</f>
        <v>641.11439657218898</v>
      </c>
      <c r="D58" s="128"/>
    </row>
    <row r="59" spans="1:4" ht="16.2" thickBot="1" x14ac:dyDescent="0.35">
      <c r="A59" s="137" t="s">
        <v>54</v>
      </c>
      <c r="B59" s="138" t="s">
        <v>55</v>
      </c>
      <c r="C59" s="112">
        <f>D38</f>
        <v>1390.7519184895475</v>
      </c>
      <c r="D59" s="128"/>
    </row>
    <row r="60" spans="1:4" ht="16.2" thickBot="1" x14ac:dyDescent="0.35">
      <c r="A60" s="137" t="s">
        <v>65</v>
      </c>
      <c r="B60" s="138" t="s">
        <v>66</v>
      </c>
      <c r="C60" s="112">
        <f>C52</f>
        <v>991.64593333333335</v>
      </c>
      <c r="D60" s="128"/>
    </row>
    <row r="61" spans="1:4" ht="16.2" thickBot="1" x14ac:dyDescent="0.35">
      <c r="A61" s="150" t="s">
        <v>5</v>
      </c>
      <c r="B61" s="151"/>
      <c r="C61" s="112">
        <f>SUM(C58:C60)</f>
        <v>3023.5122483950699</v>
      </c>
      <c r="D61" s="128"/>
    </row>
    <row r="62" spans="1:4" x14ac:dyDescent="0.3">
      <c r="A62" s="157"/>
      <c r="B62" s="128"/>
      <c r="C62" s="128"/>
      <c r="D62" s="128"/>
    </row>
    <row r="63" spans="1:4" x14ac:dyDescent="0.3">
      <c r="A63" s="128"/>
      <c r="B63" s="128"/>
      <c r="C63" s="128"/>
      <c r="D63" s="128"/>
    </row>
    <row r="64" spans="1:4" x14ac:dyDescent="0.3">
      <c r="A64" s="144" t="s">
        <v>70</v>
      </c>
      <c r="B64" s="144"/>
      <c r="C64" s="144"/>
      <c r="D64" s="128"/>
    </row>
    <row r="65" spans="1:4" ht="16.2" thickBot="1" x14ac:dyDescent="0.35">
      <c r="A65" s="128"/>
      <c r="B65" s="128"/>
      <c r="C65" s="128"/>
      <c r="D65" s="128"/>
    </row>
    <row r="66" spans="1:4" ht="16.2" thickBot="1" x14ac:dyDescent="0.35">
      <c r="A66" s="135">
        <v>3</v>
      </c>
      <c r="B66" s="136" t="s">
        <v>71</v>
      </c>
      <c r="C66" s="136" t="s">
        <v>56</v>
      </c>
      <c r="D66" s="136" t="s">
        <v>36</v>
      </c>
    </row>
    <row r="67" spans="1:4" ht="16.2" thickBot="1" x14ac:dyDescent="0.35">
      <c r="A67" s="137" t="s">
        <v>37</v>
      </c>
      <c r="B67" s="158" t="s">
        <v>72</v>
      </c>
      <c r="C67" s="148">
        <f>'Posto 12x36 diurno ISS 2%'!C65</f>
        <v>4.1999999999999997E-3</v>
      </c>
      <c r="D67" s="112">
        <f>(C$14)*C67</f>
        <v>13.180031647592726</v>
      </c>
    </row>
    <row r="68" spans="1:4" ht="16.2" thickBot="1" x14ac:dyDescent="0.35">
      <c r="A68" s="137" t="s">
        <v>39</v>
      </c>
      <c r="B68" s="159" t="s">
        <v>73</v>
      </c>
      <c r="C68" s="148">
        <f>'Posto 12x36 diurno ISS 2%'!C66</f>
        <v>3.3599999999999998E-4</v>
      </c>
      <c r="D68" s="112">
        <f t="shared" ref="D68:D72" si="1">(C$14)*C68</f>
        <v>1.0544025318074182</v>
      </c>
    </row>
    <row r="69" spans="1:4" ht="16.2" thickBot="1" x14ac:dyDescent="0.35">
      <c r="A69" s="137" t="s">
        <v>40</v>
      </c>
      <c r="B69" s="158" t="s">
        <v>74</v>
      </c>
      <c r="C69" s="148">
        <f>'Posto 12x36 diurno ISS 2%'!C67</f>
        <v>3.5999999999999999E-3</v>
      </c>
      <c r="D69" s="112">
        <f t="shared" si="1"/>
        <v>11.297169983650909</v>
      </c>
    </row>
    <row r="70" spans="1:4" ht="16.2" thickBot="1" x14ac:dyDescent="0.35">
      <c r="A70" s="137" t="s">
        <v>41</v>
      </c>
      <c r="B70" s="158" t="s">
        <v>75</v>
      </c>
      <c r="C70" s="148">
        <f>'Posto 12x36 diurno ISS 2%'!C68</f>
        <v>1.9400000000000001E-2</v>
      </c>
      <c r="D70" s="112">
        <f t="shared" si="1"/>
        <v>60.879193800785458</v>
      </c>
    </row>
    <row r="71" spans="1:4" ht="16.2" thickBot="1" x14ac:dyDescent="0.35">
      <c r="A71" s="137" t="s">
        <v>42</v>
      </c>
      <c r="B71" s="158" t="s">
        <v>76</v>
      </c>
      <c r="C71" s="148">
        <f>'Posto 12x36 diurno ISS 2%'!C69</f>
        <v>7.1392000000000009E-3</v>
      </c>
      <c r="D71" s="112">
        <f t="shared" si="1"/>
        <v>22.403543318689049</v>
      </c>
    </row>
    <row r="72" spans="1:4" ht="16.2" thickBot="1" x14ac:dyDescent="0.35">
      <c r="A72" s="137" t="s">
        <v>44</v>
      </c>
      <c r="B72" s="158" t="s">
        <v>77</v>
      </c>
      <c r="C72" s="148">
        <f>'Posto 12x36 diurno ISS 2%'!C70</f>
        <v>3.6400000000000002E-2</v>
      </c>
      <c r="D72" s="112">
        <f t="shared" si="1"/>
        <v>114.22694094580365</v>
      </c>
    </row>
    <row r="73" spans="1:4" ht="16.2" thickBot="1" x14ac:dyDescent="0.35">
      <c r="A73" s="150" t="s">
        <v>5</v>
      </c>
      <c r="B73" s="151"/>
      <c r="C73" s="122">
        <f>SUM(C67:C72)</f>
        <v>7.1075200000000005E-2</v>
      </c>
      <c r="D73" s="112">
        <f>SUM(D67:D72)</f>
        <v>223.04128222832918</v>
      </c>
    </row>
    <row r="74" spans="1:4" x14ac:dyDescent="0.3">
      <c r="A74" s="128"/>
      <c r="B74" s="128"/>
      <c r="C74" s="128"/>
      <c r="D74" s="128"/>
    </row>
    <row r="75" spans="1:4" x14ac:dyDescent="0.3">
      <c r="A75" s="128"/>
      <c r="B75" s="128"/>
      <c r="C75" s="128"/>
      <c r="D75" s="128"/>
    </row>
    <row r="76" spans="1:4" x14ac:dyDescent="0.3">
      <c r="A76" s="144" t="s">
        <v>78</v>
      </c>
      <c r="B76" s="144"/>
      <c r="C76" s="144"/>
      <c r="D76" s="128"/>
    </row>
    <row r="77" spans="1:4" x14ac:dyDescent="0.3">
      <c r="A77" s="128"/>
      <c r="B77" s="128"/>
      <c r="C77" s="128"/>
      <c r="D77" s="128"/>
    </row>
    <row r="78" spans="1:4" x14ac:dyDescent="0.3">
      <c r="A78" s="128"/>
      <c r="B78" s="128"/>
      <c r="C78" s="128"/>
      <c r="D78" s="128"/>
    </row>
    <row r="79" spans="1:4" x14ac:dyDescent="0.3">
      <c r="A79" s="146" t="s">
        <v>79</v>
      </c>
      <c r="B79" s="146"/>
      <c r="C79" s="146"/>
      <c r="D79" s="128"/>
    </row>
    <row r="80" spans="1:4" ht="16.2" thickBot="1" x14ac:dyDescent="0.35">
      <c r="A80" s="145"/>
      <c r="B80" s="128"/>
      <c r="C80" s="128"/>
      <c r="D80" s="128"/>
    </row>
    <row r="81" spans="1:6" ht="16.2" thickBot="1" x14ac:dyDescent="0.35">
      <c r="A81" s="135" t="s">
        <v>80</v>
      </c>
      <c r="B81" s="136" t="s">
        <v>81</v>
      </c>
      <c r="C81" s="136" t="s">
        <v>56</v>
      </c>
      <c r="D81" s="136" t="s">
        <v>36</v>
      </c>
    </row>
    <row r="82" spans="1:6" ht="16.2" thickBot="1" x14ac:dyDescent="0.35">
      <c r="A82" s="137" t="s">
        <v>37</v>
      </c>
      <c r="B82" s="138" t="s">
        <v>158</v>
      </c>
      <c r="C82" s="148">
        <f>'Posto 12x36 diurno ISS 2%'!C80</f>
        <v>6.9444444444444441E-3</v>
      </c>
      <c r="D82" s="112">
        <f>(C$14)*C82</f>
        <v>21.792380369696968</v>
      </c>
    </row>
    <row r="83" spans="1:6" ht="16.2" thickBot="1" x14ac:dyDescent="0.35">
      <c r="A83" s="137" t="s">
        <v>39</v>
      </c>
      <c r="B83" s="176" t="s">
        <v>81</v>
      </c>
      <c r="C83" s="153">
        <f>'Posto 12x36 diurno ISS 2%'!C81</f>
        <v>8.0000000000000002E-3</v>
      </c>
      <c r="D83" s="112">
        <f>(C$14)*C83</f>
        <v>25.10482218589091</v>
      </c>
    </row>
    <row r="84" spans="1:6" ht="16.2" thickBot="1" x14ac:dyDescent="0.35">
      <c r="A84" s="137" t="s">
        <v>40</v>
      </c>
      <c r="B84" s="176" t="s">
        <v>82</v>
      </c>
      <c r="C84" s="153">
        <f>'Posto 12x36 diurno ISS 2%'!C82</f>
        <v>1.4999999999999999E-2</v>
      </c>
      <c r="D84" s="112">
        <f>(C$14)*C84</f>
        <v>47.071541598545451</v>
      </c>
    </row>
    <row r="85" spans="1:6" ht="16.2" thickBot="1" x14ac:dyDescent="0.35">
      <c r="A85" s="137" t="s">
        <v>41</v>
      </c>
      <c r="B85" s="176" t="s">
        <v>83</v>
      </c>
      <c r="C85" s="153">
        <f>'Posto 12x36 diurno ISS 2%'!C83</f>
        <v>0.01</v>
      </c>
      <c r="D85" s="112">
        <f t="shared" ref="D85:D88" si="2">(C$14)*C85</f>
        <v>31.381027732363638</v>
      </c>
    </row>
    <row r="86" spans="1:6" ht="16.2" thickBot="1" x14ac:dyDescent="0.35">
      <c r="A86" s="137" t="s">
        <v>42</v>
      </c>
      <c r="B86" s="176" t="s">
        <v>84</v>
      </c>
      <c r="C86" s="153">
        <f>'Posto 12x36 diurno ISS 2%'!C84</f>
        <v>0.01</v>
      </c>
      <c r="D86" s="112">
        <f t="shared" si="2"/>
        <v>31.381027732363638</v>
      </c>
    </row>
    <row r="87" spans="1:6" ht="16.2" thickBot="1" x14ac:dyDescent="0.35">
      <c r="A87" s="137" t="s">
        <v>44</v>
      </c>
      <c r="B87" s="154" t="str">
        <f>'Posto 12x36 diurno ISS 2%'!B85</f>
        <v>Outros (especificar)</v>
      </c>
      <c r="C87" s="153">
        <f>'Posto 12x36 diurno ISS 2%'!C85</f>
        <v>0</v>
      </c>
      <c r="D87" s="112">
        <f t="shared" si="2"/>
        <v>0</v>
      </c>
    </row>
    <row r="88" spans="1:6" ht="16.2" thickBot="1" x14ac:dyDescent="0.35">
      <c r="A88" s="150" t="s">
        <v>63</v>
      </c>
      <c r="B88" s="151"/>
      <c r="C88" s="122">
        <f>SUM(C82:C87)</f>
        <v>4.9944444444444444E-2</v>
      </c>
      <c r="D88" s="112">
        <f t="shared" si="2"/>
        <v>156.7307996188606</v>
      </c>
    </row>
    <row r="89" spans="1:6" x14ac:dyDescent="0.3">
      <c r="A89" s="128"/>
      <c r="B89" s="128"/>
      <c r="C89" s="128"/>
      <c r="D89" s="128"/>
    </row>
    <row r="90" spans="1:6" x14ac:dyDescent="0.3">
      <c r="A90" s="128"/>
      <c r="B90" s="128"/>
      <c r="C90" s="128"/>
      <c r="D90" s="128"/>
    </row>
    <row r="91" spans="1:6" x14ac:dyDescent="0.3">
      <c r="A91" s="146" t="s">
        <v>85</v>
      </c>
      <c r="B91" s="146"/>
      <c r="C91" s="146"/>
      <c r="D91" s="128"/>
      <c r="E91" s="128"/>
      <c r="F91" s="128"/>
    </row>
    <row r="92" spans="1:6" ht="16.2" thickBot="1" x14ac:dyDescent="0.35">
      <c r="A92" s="145"/>
      <c r="B92" s="128"/>
      <c r="C92" s="128"/>
      <c r="D92" s="128"/>
      <c r="E92" s="128"/>
      <c r="F92" s="128"/>
    </row>
    <row r="93" spans="1:6" ht="16.2" thickBot="1" x14ac:dyDescent="0.35">
      <c r="A93" s="135" t="s">
        <v>86</v>
      </c>
      <c r="B93" s="136" t="s">
        <v>125</v>
      </c>
      <c r="C93" s="136" t="s">
        <v>36</v>
      </c>
      <c r="D93" s="128"/>
      <c r="E93" s="139">
        <f>C10+C11</f>
        <v>2659.6959999999999</v>
      </c>
      <c r="F93" s="128"/>
    </row>
    <row r="94" spans="1:6" ht="16.2" thickBot="1" x14ac:dyDescent="0.35">
      <c r="A94" s="137" t="s">
        <v>37</v>
      </c>
      <c r="B94" s="138" t="s">
        <v>101</v>
      </c>
      <c r="C94" s="120">
        <f>E98</f>
        <v>294.40416814545461</v>
      </c>
      <c r="D94" s="128"/>
      <c r="E94" s="139"/>
      <c r="F94" s="128"/>
    </row>
    <row r="95" spans="1:6" ht="16.2" thickBot="1" x14ac:dyDescent="0.35">
      <c r="A95" s="150" t="s">
        <v>5</v>
      </c>
      <c r="B95" s="151"/>
      <c r="C95" s="120">
        <f>C94</f>
        <v>294.40416814545461</v>
      </c>
      <c r="D95" s="128"/>
      <c r="E95" s="139"/>
      <c r="F95" s="128"/>
    </row>
    <row r="96" spans="1:6" x14ac:dyDescent="0.3">
      <c r="A96" s="128"/>
      <c r="B96" s="128"/>
      <c r="C96" s="128"/>
      <c r="D96" s="128"/>
      <c r="E96" s="139">
        <f>E93/220</f>
        <v>12.089527272727272</v>
      </c>
      <c r="F96" s="128"/>
    </row>
    <row r="97" spans="1:6" x14ac:dyDescent="0.3">
      <c r="A97" s="128"/>
      <c r="B97" s="128"/>
      <c r="C97" s="128"/>
      <c r="D97" s="128"/>
      <c r="E97" s="139">
        <f>E96*1.6</f>
        <v>19.343243636363638</v>
      </c>
      <c r="F97" s="128"/>
    </row>
    <row r="98" spans="1:6" x14ac:dyDescent="0.3">
      <c r="A98" s="146" t="s">
        <v>88</v>
      </c>
      <c r="B98" s="146"/>
      <c r="C98" s="146"/>
      <c r="D98" s="128"/>
      <c r="E98" s="139">
        <f>E97*15.22</f>
        <v>294.40416814545461</v>
      </c>
      <c r="F98" s="128"/>
    </row>
    <row r="99" spans="1:6" ht="16.2" thickBot="1" x14ac:dyDescent="0.35">
      <c r="A99" s="145"/>
      <c r="B99" s="128"/>
      <c r="C99" s="128"/>
      <c r="D99" s="128"/>
      <c r="E99" s="128"/>
      <c r="F99" s="128"/>
    </row>
    <row r="100" spans="1:6" ht="16.2" thickBot="1" x14ac:dyDescent="0.35">
      <c r="A100" s="135">
        <v>4</v>
      </c>
      <c r="B100" s="136" t="s">
        <v>89</v>
      </c>
      <c r="C100" s="136" t="s">
        <v>36</v>
      </c>
      <c r="D100" s="128"/>
      <c r="E100" s="128"/>
      <c r="F100" s="128"/>
    </row>
    <row r="101" spans="1:6" ht="16.2" thickBot="1" x14ac:dyDescent="0.35">
      <c r="A101" s="137" t="s">
        <v>80</v>
      </c>
      <c r="B101" s="138" t="s">
        <v>81</v>
      </c>
      <c r="C101" s="112">
        <f>D88</f>
        <v>156.7307996188606</v>
      </c>
      <c r="D101" s="128"/>
    </row>
    <row r="102" spans="1:6" ht="16.2" thickBot="1" x14ac:dyDescent="0.35">
      <c r="A102" s="137" t="s">
        <v>86</v>
      </c>
      <c r="B102" s="138" t="s">
        <v>87</v>
      </c>
      <c r="C102" s="112">
        <f>C95</f>
        <v>294.40416814545461</v>
      </c>
      <c r="D102" s="128"/>
    </row>
    <row r="103" spans="1:6" ht="16.2" thickBot="1" x14ac:dyDescent="0.35">
      <c r="A103" s="150" t="s">
        <v>5</v>
      </c>
      <c r="B103" s="151"/>
      <c r="C103" s="119">
        <f>C101+C102</f>
        <v>451.13496776431521</v>
      </c>
      <c r="D103" s="128"/>
    </row>
    <row r="104" spans="1:6" x14ac:dyDescent="0.3">
      <c r="A104" s="128"/>
      <c r="B104" s="128"/>
      <c r="C104" s="128"/>
      <c r="D104" s="128"/>
    </row>
    <row r="105" spans="1:6" x14ac:dyDescent="0.3">
      <c r="A105" s="128"/>
      <c r="B105" s="128"/>
      <c r="C105" s="128"/>
      <c r="D105" s="128"/>
    </row>
    <row r="106" spans="1:6" x14ac:dyDescent="0.3">
      <c r="A106" s="144" t="s">
        <v>90</v>
      </c>
      <c r="B106" s="144"/>
      <c r="C106" s="144"/>
      <c r="D106" s="128"/>
    </row>
    <row r="107" spans="1:6" ht="16.2" thickBot="1" x14ac:dyDescent="0.35">
      <c r="A107" s="128"/>
      <c r="B107" s="128"/>
      <c r="C107" s="128"/>
      <c r="D107" s="128"/>
    </row>
    <row r="108" spans="1:6" ht="16.2" thickBot="1" x14ac:dyDescent="0.35">
      <c r="A108" s="135">
        <v>5</v>
      </c>
      <c r="B108" s="160" t="s">
        <v>22</v>
      </c>
      <c r="C108" s="136" t="s">
        <v>36</v>
      </c>
      <c r="D108" s="128"/>
    </row>
    <row r="109" spans="1:6" ht="16.2" thickBot="1" x14ac:dyDescent="0.35">
      <c r="A109" s="137" t="s">
        <v>37</v>
      </c>
      <c r="B109" s="138" t="s">
        <v>91</v>
      </c>
      <c r="C109" s="110">
        <f>'Planilha de Apoio - P 12 x 36'!C50</f>
        <v>285.41666666666669</v>
      </c>
      <c r="D109" s="128"/>
    </row>
    <row r="110" spans="1:6" ht="16.2" thickBot="1" x14ac:dyDescent="0.35">
      <c r="A110" s="137" t="s">
        <v>39</v>
      </c>
      <c r="B110" s="138" t="s">
        <v>92</v>
      </c>
      <c r="C110" s="110">
        <f>'Planilha de Apoio - P 12 x 36'!D34</f>
        <v>4.75</v>
      </c>
      <c r="D110" s="128"/>
    </row>
    <row r="111" spans="1:6" ht="16.2" thickBot="1" x14ac:dyDescent="0.35">
      <c r="A111" s="8" t="s">
        <v>40</v>
      </c>
      <c r="B111" s="49" t="s">
        <v>141</v>
      </c>
      <c r="C111" s="46"/>
    </row>
    <row r="112" spans="1:6" ht="16.2" thickBot="1" x14ac:dyDescent="0.35">
      <c r="A112" s="8" t="s">
        <v>41</v>
      </c>
      <c r="B112" s="49" t="s">
        <v>141</v>
      </c>
      <c r="C112" s="46"/>
    </row>
    <row r="113" spans="1:6" ht="16.2" thickBot="1" x14ac:dyDescent="0.35">
      <c r="A113" s="150" t="s">
        <v>63</v>
      </c>
      <c r="B113" s="151"/>
      <c r="C113" s="112">
        <f>SUM(C109:C112)</f>
        <v>290.16666666666669</v>
      </c>
    </row>
    <row r="116" spans="1:6" x14ac:dyDescent="0.3">
      <c r="A116" s="95" t="s">
        <v>93</v>
      </c>
      <c r="B116" s="95"/>
      <c r="C116" s="95"/>
    </row>
    <row r="117" spans="1:6" ht="16.2" thickBot="1" x14ac:dyDescent="0.35"/>
    <row r="118" spans="1:6" ht="16.2" thickBot="1" x14ac:dyDescent="0.35">
      <c r="A118" s="135">
        <v>6</v>
      </c>
      <c r="B118" s="160" t="s">
        <v>23</v>
      </c>
      <c r="C118" s="136" t="s">
        <v>56</v>
      </c>
      <c r="D118" s="136" t="s">
        <v>36</v>
      </c>
    </row>
    <row r="119" spans="1:6" ht="16.2" thickBot="1" x14ac:dyDescent="0.35">
      <c r="A119" s="137" t="s">
        <v>37</v>
      </c>
      <c r="B119" s="161" t="s">
        <v>24</v>
      </c>
      <c r="C119" s="45">
        <f>'Posto 12x36 diurno ISS 2%'!C117</f>
        <v>0.1</v>
      </c>
      <c r="D119" s="111">
        <f>C119*C138</f>
        <v>712.59579382907441</v>
      </c>
    </row>
    <row r="120" spans="1:6" ht="16.2" thickBot="1" x14ac:dyDescent="0.35">
      <c r="A120" s="137" t="s">
        <v>39</v>
      </c>
      <c r="B120" s="161" t="s">
        <v>26</v>
      </c>
      <c r="C120" s="45">
        <f>C119</f>
        <v>0.1</v>
      </c>
      <c r="D120" s="111">
        <f>C120*(C138+D119)</f>
        <v>783.85537321198194</v>
      </c>
      <c r="E120" s="37"/>
      <c r="F120" s="37"/>
    </row>
    <row r="121" spans="1:6" ht="16.2" thickBot="1" x14ac:dyDescent="0.35">
      <c r="A121" s="137" t="s">
        <v>40</v>
      </c>
      <c r="B121" s="138" t="s">
        <v>25</v>
      </c>
      <c r="C121" s="113"/>
      <c r="D121" s="112">
        <f>(C$14+C$61+D$73+C$103+C$113)*C121</f>
        <v>0</v>
      </c>
      <c r="E121" s="37"/>
      <c r="F121" s="37"/>
    </row>
    <row r="122" spans="1:6" ht="16.2" thickBot="1" x14ac:dyDescent="0.35">
      <c r="A122" s="137"/>
      <c r="B122" s="161" t="s">
        <v>105</v>
      </c>
      <c r="C122" s="114">
        <f>C123+C124</f>
        <v>3.6499999999999998E-2</v>
      </c>
      <c r="D122" s="111">
        <f>C122*E128</f>
        <v>337.13758151538372</v>
      </c>
      <c r="E122" s="35">
        <f>C123+C124+C126</f>
        <v>6.6500000000000004E-2</v>
      </c>
      <c r="F122" s="37"/>
    </row>
    <row r="123" spans="1:6" ht="16.2" thickBot="1" x14ac:dyDescent="0.35">
      <c r="A123" s="137"/>
      <c r="B123" s="138" t="s">
        <v>103</v>
      </c>
      <c r="C123" s="113">
        <v>0.03</v>
      </c>
      <c r="D123" s="112">
        <f>C123*E128</f>
        <v>277.09938206743868</v>
      </c>
      <c r="E123" s="37"/>
      <c r="F123" s="37"/>
    </row>
    <row r="124" spans="1:6" ht="16.2" thickBot="1" x14ac:dyDescent="0.35">
      <c r="A124" s="137"/>
      <c r="B124" s="138" t="s">
        <v>104</v>
      </c>
      <c r="C124" s="113">
        <v>6.4999999999999997E-3</v>
      </c>
      <c r="D124" s="112">
        <f>C124*E128</f>
        <v>60.03819944794504</v>
      </c>
      <c r="E124" s="37"/>
      <c r="F124" s="37"/>
    </row>
    <row r="125" spans="1:6" ht="16.2" thickBot="1" x14ac:dyDescent="0.35">
      <c r="A125" s="137"/>
      <c r="B125" s="161" t="s">
        <v>106</v>
      </c>
      <c r="C125" s="114">
        <v>0</v>
      </c>
      <c r="D125" s="111">
        <f>C125*E128</f>
        <v>0</v>
      </c>
      <c r="E125" s="37"/>
      <c r="F125" s="37"/>
    </row>
    <row r="126" spans="1:6" ht="16.2" thickBot="1" x14ac:dyDescent="0.35">
      <c r="A126" s="137"/>
      <c r="B126" s="161" t="s">
        <v>107</v>
      </c>
      <c r="C126" s="114">
        <v>0.03</v>
      </c>
      <c r="D126" s="111">
        <f>C126*E128</f>
        <v>277.09938206743868</v>
      </c>
      <c r="E126" s="37"/>
      <c r="F126" s="37"/>
    </row>
    <row r="127" spans="1:6" ht="16.2" thickBot="1" x14ac:dyDescent="0.35">
      <c r="A127" s="162" t="s">
        <v>63</v>
      </c>
      <c r="B127" s="163"/>
      <c r="C127" s="114">
        <f>C119+C120+C122+C125+C126</f>
        <v>0.26650000000000001</v>
      </c>
      <c r="D127" s="111">
        <f>D119+D120+D122+D125+D126</f>
        <v>2110.6881306238788</v>
      </c>
      <c r="E127" s="37"/>
      <c r="F127" s="67">
        <f>C138+D119+D120</f>
        <v>8622.4091053318007</v>
      </c>
    </row>
    <row r="128" spans="1:6" x14ac:dyDescent="0.3">
      <c r="E128" s="37">
        <f>(F127)/(100%-E122)</f>
        <v>9236.6460689146224</v>
      </c>
      <c r="F128" s="37"/>
    </row>
    <row r="129" spans="1:6" x14ac:dyDescent="0.3">
      <c r="E129" s="37"/>
      <c r="F129" s="37"/>
    </row>
    <row r="130" spans="1:6" x14ac:dyDescent="0.3">
      <c r="A130" s="144" t="s">
        <v>94</v>
      </c>
      <c r="B130" s="144"/>
      <c r="C130" s="144"/>
    </row>
    <row r="131" spans="1:6" ht="16.2" thickBot="1" x14ac:dyDescent="0.35">
      <c r="A131" s="128"/>
      <c r="B131" s="128"/>
      <c r="C131" s="128"/>
    </row>
    <row r="132" spans="1:6" ht="16.2" thickBot="1" x14ac:dyDescent="0.35">
      <c r="A132" s="135"/>
      <c r="B132" s="136" t="s">
        <v>95</v>
      </c>
      <c r="C132" s="136" t="s">
        <v>36</v>
      </c>
    </row>
    <row r="133" spans="1:6" ht="16.2" thickBot="1" x14ac:dyDescent="0.35">
      <c r="A133" s="164" t="s">
        <v>37</v>
      </c>
      <c r="B133" s="138" t="s">
        <v>34</v>
      </c>
      <c r="C133" s="115">
        <f>C14</f>
        <v>3138.1027732363636</v>
      </c>
    </row>
    <row r="134" spans="1:6" ht="16.2" thickBot="1" x14ac:dyDescent="0.35">
      <c r="A134" s="164" t="s">
        <v>39</v>
      </c>
      <c r="B134" s="138" t="s">
        <v>47</v>
      </c>
      <c r="C134" s="115">
        <f>C61</f>
        <v>3023.5122483950699</v>
      </c>
    </row>
    <row r="135" spans="1:6" ht="16.2" thickBot="1" x14ac:dyDescent="0.35">
      <c r="A135" s="164" t="s">
        <v>40</v>
      </c>
      <c r="B135" s="138" t="s">
        <v>70</v>
      </c>
      <c r="C135" s="115">
        <f>D73</f>
        <v>223.04128222832918</v>
      </c>
    </row>
    <row r="136" spans="1:6" ht="16.2" thickBot="1" x14ac:dyDescent="0.35">
      <c r="A136" s="164" t="s">
        <v>41</v>
      </c>
      <c r="B136" s="138" t="s">
        <v>78</v>
      </c>
      <c r="C136" s="115">
        <f>C103</f>
        <v>451.13496776431521</v>
      </c>
    </row>
    <row r="137" spans="1:6" ht="16.2" thickBot="1" x14ac:dyDescent="0.35">
      <c r="A137" s="164" t="s">
        <v>42</v>
      </c>
      <c r="B137" s="138" t="s">
        <v>90</v>
      </c>
      <c r="C137" s="115">
        <f>C113</f>
        <v>290.16666666666669</v>
      </c>
    </row>
    <row r="138" spans="1:6" ht="16.5" customHeight="1" thickBot="1" x14ac:dyDescent="0.35">
      <c r="A138" s="150" t="s">
        <v>96</v>
      </c>
      <c r="B138" s="151"/>
      <c r="C138" s="115">
        <f>SUM(C133:C137)</f>
        <v>7125.9579382907441</v>
      </c>
    </row>
    <row r="139" spans="1:6" ht="16.2" thickBot="1" x14ac:dyDescent="0.35">
      <c r="A139" s="164" t="s">
        <v>44</v>
      </c>
      <c r="B139" s="138" t="s">
        <v>97</v>
      </c>
      <c r="C139" s="115">
        <f>D127</f>
        <v>2110.6881306238788</v>
      </c>
    </row>
    <row r="140" spans="1:6" ht="16.5" customHeight="1" x14ac:dyDescent="0.3">
      <c r="A140" s="165" t="s">
        <v>98</v>
      </c>
      <c r="B140" s="166"/>
      <c r="C140" s="116">
        <f>C138+C139</f>
        <v>9236.6460689146224</v>
      </c>
    </row>
    <row r="141" spans="1:6" ht="16.5" customHeight="1" x14ac:dyDescent="0.3">
      <c r="A141" s="167" t="s">
        <v>116</v>
      </c>
      <c r="B141" s="168"/>
      <c r="C141" s="117">
        <v>2</v>
      </c>
    </row>
    <row r="142" spans="1:6" ht="16.2" thickBot="1" x14ac:dyDescent="0.35">
      <c r="A142" s="169" t="s">
        <v>117</v>
      </c>
      <c r="B142" s="169"/>
      <c r="C142" s="118">
        <f>C140*C141</f>
        <v>18473.292137829245</v>
      </c>
    </row>
  </sheetData>
  <sheetProtection password="CDE0" sheet="1" objects="1" scenarios="1"/>
  <mergeCells count="35">
    <mergeCell ref="B6:C6"/>
    <mergeCell ref="A1:D1"/>
    <mergeCell ref="A2:D2"/>
    <mergeCell ref="A3:D3"/>
    <mergeCell ref="B4:C4"/>
    <mergeCell ref="B5:C5"/>
    <mergeCell ref="A64:C64"/>
    <mergeCell ref="A7:C7"/>
    <mergeCell ref="A14:B14"/>
    <mergeCell ref="A17:C17"/>
    <mergeCell ref="A19:C19"/>
    <mergeCell ref="A24:B24"/>
    <mergeCell ref="A27:D27"/>
    <mergeCell ref="A38:B38"/>
    <mergeCell ref="A41:C41"/>
    <mergeCell ref="A52:B52"/>
    <mergeCell ref="A55:C55"/>
    <mergeCell ref="A61:B61"/>
    <mergeCell ref="A127:B127"/>
    <mergeCell ref="A73:B73"/>
    <mergeCell ref="A76:C76"/>
    <mergeCell ref="A79:C79"/>
    <mergeCell ref="A88:B88"/>
    <mergeCell ref="A91:C91"/>
    <mergeCell ref="A95:B95"/>
    <mergeCell ref="A98:C98"/>
    <mergeCell ref="A103:B103"/>
    <mergeCell ref="A106:C106"/>
    <mergeCell ref="A113:B113"/>
    <mergeCell ref="A116:C116"/>
    <mergeCell ref="A130:C130"/>
    <mergeCell ref="A138:B138"/>
    <mergeCell ref="A140:B140"/>
    <mergeCell ref="A141:B141"/>
    <mergeCell ref="A142:B142"/>
  </mergeCells>
  <pageMargins left="0.511811024" right="0.511811024" top="0.78740157499999996" bottom="0.78740157499999996" header="0.31496062000000002" footer="0.31496062000000002"/>
  <ignoredErrors>
    <ignoredError sqref="B51:C51 B45:C50 B83:C87 C32 C109:C11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"/>
  <sheetViews>
    <sheetView topLeftCell="A97" workbookViewId="0">
      <selection activeCell="C103" sqref="C103"/>
    </sheetView>
  </sheetViews>
  <sheetFormatPr defaultColWidth="9.109375" defaultRowHeight="15.6" x14ac:dyDescent="0.3"/>
  <cols>
    <col min="1" max="1" width="16.33203125" style="12" customWidth="1"/>
    <col min="2" max="2" width="72.109375" style="12" customWidth="1"/>
    <col min="3" max="3" width="18" style="12" customWidth="1"/>
    <col min="4" max="4" width="14.33203125" style="12" customWidth="1"/>
    <col min="5" max="5" width="12.6640625" style="12" customWidth="1"/>
    <col min="6" max="6" width="14" style="12" bestFit="1" customWidth="1"/>
    <col min="7" max="7" width="15.109375" style="12" customWidth="1"/>
    <col min="8" max="16384" width="9.109375" style="12"/>
  </cols>
  <sheetData>
    <row r="1" spans="1:5" ht="22.8" x14ac:dyDescent="0.4">
      <c r="A1" s="129" t="s">
        <v>99</v>
      </c>
      <c r="B1" s="129"/>
      <c r="C1" s="129"/>
      <c r="D1" s="129"/>
    </row>
    <row r="2" spans="1:5" ht="22.8" x14ac:dyDescent="0.4">
      <c r="A2" s="129" t="s">
        <v>100</v>
      </c>
      <c r="B2" s="129"/>
      <c r="C2" s="129"/>
      <c r="D2" s="129"/>
    </row>
    <row r="3" spans="1:5" x14ac:dyDescent="0.3">
      <c r="A3" s="130"/>
      <c r="B3" s="130"/>
      <c r="C3" s="130"/>
      <c r="D3" s="130"/>
    </row>
    <row r="4" spans="1:5" x14ac:dyDescent="0.3">
      <c r="A4" s="131" t="s">
        <v>108</v>
      </c>
      <c r="B4" s="170" t="s">
        <v>184</v>
      </c>
      <c r="C4" s="170"/>
      <c r="D4" s="128"/>
    </row>
    <row r="5" spans="1:5" x14ac:dyDescent="0.3">
      <c r="A5" s="131" t="s">
        <v>109</v>
      </c>
      <c r="B5" s="170" t="s">
        <v>139</v>
      </c>
      <c r="C5" s="170"/>
      <c r="D5" s="128"/>
      <c r="E5" s="22"/>
    </row>
    <row r="6" spans="1:5" x14ac:dyDescent="0.3">
      <c r="A6" s="131"/>
      <c r="B6" s="170"/>
      <c r="C6" s="170"/>
      <c r="D6" s="128"/>
    </row>
    <row r="7" spans="1:5" x14ac:dyDescent="0.3">
      <c r="A7" s="134" t="s">
        <v>34</v>
      </c>
      <c r="B7" s="134"/>
      <c r="C7" s="134"/>
      <c r="D7" s="128"/>
    </row>
    <row r="8" spans="1:5" ht="16.2" thickBot="1" x14ac:dyDescent="0.35">
      <c r="A8" s="128"/>
      <c r="B8" s="128"/>
      <c r="C8" s="128"/>
      <c r="D8" s="128"/>
    </row>
    <row r="9" spans="1:5" ht="16.2" thickBot="1" x14ac:dyDescent="0.35">
      <c r="A9" s="135">
        <v>1</v>
      </c>
      <c r="B9" s="136" t="s">
        <v>35</v>
      </c>
      <c r="C9" s="136" t="s">
        <v>36</v>
      </c>
      <c r="D9" s="128"/>
    </row>
    <row r="10" spans="1:5" ht="16.2" thickBot="1" x14ac:dyDescent="0.35">
      <c r="A10" s="137" t="s">
        <v>37</v>
      </c>
      <c r="B10" s="138" t="s">
        <v>38</v>
      </c>
      <c r="C10" s="112">
        <v>2045.92</v>
      </c>
      <c r="D10" s="128"/>
    </row>
    <row r="11" spans="1:5" ht="16.2" thickBot="1" x14ac:dyDescent="0.35">
      <c r="A11" s="137" t="s">
        <v>39</v>
      </c>
      <c r="B11" s="138" t="s">
        <v>113</v>
      </c>
      <c r="C11" s="112">
        <f>C10*0.3</f>
        <v>613.77599999999995</v>
      </c>
      <c r="D11" s="128"/>
    </row>
    <row r="12" spans="1:5" ht="16.2" thickBot="1" x14ac:dyDescent="0.35">
      <c r="A12" s="142" t="s">
        <v>5</v>
      </c>
      <c r="B12" s="143"/>
      <c r="C12" s="119">
        <f>SUM(C10:C11)</f>
        <v>2659.6959999999999</v>
      </c>
      <c r="D12" s="128"/>
    </row>
    <row r="13" spans="1:5" x14ac:dyDescent="0.3">
      <c r="A13" s="128"/>
      <c r="B13" s="128"/>
      <c r="C13" s="128"/>
      <c r="D13" s="128"/>
    </row>
    <row r="14" spans="1:5" x14ac:dyDescent="0.3">
      <c r="A14" s="128"/>
      <c r="B14" s="128"/>
      <c r="C14" s="128"/>
      <c r="D14" s="128"/>
    </row>
    <row r="15" spans="1:5" x14ac:dyDescent="0.3">
      <c r="A15" s="144" t="s">
        <v>47</v>
      </c>
      <c r="B15" s="144"/>
      <c r="C15" s="144"/>
      <c r="D15" s="128"/>
    </row>
    <row r="16" spans="1:5" x14ac:dyDescent="0.3">
      <c r="A16" s="145"/>
      <c r="B16" s="128"/>
      <c r="C16" s="128"/>
      <c r="D16" s="128"/>
    </row>
    <row r="17" spans="1:4" x14ac:dyDescent="0.3">
      <c r="A17" s="146" t="s">
        <v>48</v>
      </c>
      <c r="B17" s="146"/>
      <c r="C17" s="146"/>
      <c r="D17" s="128"/>
    </row>
    <row r="18" spans="1:4" ht="16.2" thickBot="1" x14ac:dyDescent="0.35">
      <c r="A18" s="128"/>
      <c r="B18" s="128"/>
      <c r="C18" s="128"/>
      <c r="D18" s="128"/>
    </row>
    <row r="19" spans="1:4" ht="16.2" thickBot="1" x14ac:dyDescent="0.35">
      <c r="A19" s="135" t="s">
        <v>49</v>
      </c>
      <c r="B19" s="136" t="s">
        <v>50</v>
      </c>
      <c r="C19" s="136" t="s">
        <v>56</v>
      </c>
      <c r="D19" s="136" t="s">
        <v>36</v>
      </c>
    </row>
    <row r="20" spans="1:4" ht="16.2" thickBot="1" x14ac:dyDescent="0.35">
      <c r="A20" s="137" t="s">
        <v>37</v>
      </c>
      <c r="B20" s="147" t="s">
        <v>51</v>
      </c>
      <c r="C20" s="121">
        <v>8.3299999999999999E-2</v>
      </c>
      <c r="D20" s="125">
        <f>C$12*C20</f>
        <v>221.5526768</v>
      </c>
    </row>
    <row r="21" spans="1:4" ht="16.2" thickBot="1" x14ac:dyDescent="0.35">
      <c r="A21" s="137" t="s">
        <v>39</v>
      </c>
      <c r="B21" s="149" t="s">
        <v>52</v>
      </c>
      <c r="C21" s="148">
        <v>0.121</v>
      </c>
      <c r="D21" s="124">
        <f>C$12*C21</f>
        <v>321.823216</v>
      </c>
    </row>
    <row r="22" spans="1:4" ht="16.2" thickBot="1" x14ac:dyDescent="0.35">
      <c r="A22" s="150" t="s">
        <v>5</v>
      </c>
      <c r="B22" s="151"/>
      <c r="C22" s="126">
        <f>SUM(C20:C21)</f>
        <v>0.20429999999999998</v>
      </c>
      <c r="D22" s="127">
        <f>C$12*C22</f>
        <v>543.37589279999997</v>
      </c>
    </row>
    <row r="23" spans="1:4" x14ac:dyDescent="0.3">
      <c r="A23" s="128"/>
      <c r="B23" s="128"/>
      <c r="C23" s="128"/>
      <c r="D23" s="128"/>
    </row>
    <row r="24" spans="1:4" x14ac:dyDescent="0.3">
      <c r="A24" s="128"/>
      <c r="B24" s="128"/>
      <c r="C24" s="128"/>
      <c r="D24" s="128"/>
    </row>
    <row r="25" spans="1:4" x14ac:dyDescent="0.3">
      <c r="A25" s="152" t="s">
        <v>53</v>
      </c>
      <c r="B25" s="152"/>
      <c r="C25" s="152"/>
      <c r="D25" s="152"/>
    </row>
    <row r="26" spans="1:4" ht="16.2" thickBot="1" x14ac:dyDescent="0.35">
      <c r="A26" s="128"/>
      <c r="B26" s="128"/>
      <c r="C26" s="128"/>
      <c r="D26" s="128"/>
    </row>
    <row r="27" spans="1:4" ht="16.2" thickBot="1" x14ac:dyDescent="0.35">
      <c r="A27" s="135" t="s">
        <v>54</v>
      </c>
      <c r="B27" s="136" t="s">
        <v>55</v>
      </c>
      <c r="C27" s="136" t="s">
        <v>56</v>
      </c>
      <c r="D27" s="136" t="s">
        <v>36</v>
      </c>
    </row>
    <row r="28" spans="1:4" ht="16.2" thickBot="1" x14ac:dyDescent="0.35">
      <c r="A28" s="137" t="s">
        <v>37</v>
      </c>
      <c r="B28" s="138" t="s">
        <v>57</v>
      </c>
      <c r="C28" s="177">
        <f>'Posto 12x36 diurno ISS 2%'!C28</f>
        <v>0.2</v>
      </c>
      <c r="D28" s="124">
        <f t="shared" ref="D28:D36" si="0">(D$22+C$12)*C28</f>
        <v>640.61437855999998</v>
      </c>
    </row>
    <row r="29" spans="1:4" ht="16.2" thickBot="1" x14ac:dyDescent="0.35">
      <c r="A29" s="137" t="s">
        <v>39</v>
      </c>
      <c r="B29" s="138" t="s">
        <v>58</v>
      </c>
      <c r="C29" s="177">
        <f>'Posto 12x36 diurno ISS 2%'!C29</f>
        <v>2.5000000000000001E-2</v>
      </c>
      <c r="D29" s="124">
        <f t="shared" si="0"/>
        <v>80.076797319999997</v>
      </c>
    </row>
    <row r="30" spans="1:4" ht="16.2" thickBot="1" x14ac:dyDescent="0.35">
      <c r="A30" s="137" t="s">
        <v>40</v>
      </c>
      <c r="B30" s="138" t="s">
        <v>59</v>
      </c>
      <c r="C30" s="177">
        <f>'Posto 12x36 diurno ISS 2%'!C30</f>
        <v>0.03</v>
      </c>
      <c r="D30" s="124">
        <f t="shared" si="0"/>
        <v>96.092156783999982</v>
      </c>
    </row>
    <row r="31" spans="1:4" ht="16.2" thickBot="1" x14ac:dyDescent="0.35">
      <c r="A31" s="137" t="s">
        <v>41</v>
      </c>
      <c r="B31" s="138" t="s">
        <v>60</v>
      </c>
      <c r="C31" s="177">
        <f>'Posto 12x36 diurno ISS 2%'!C31</f>
        <v>1.4999999999999999E-2</v>
      </c>
      <c r="D31" s="124">
        <f t="shared" si="0"/>
        <v>48.046078391999991</v>
      </c>
    </row>
    <row r="32" spans="1:4" ht="16.2" thickBot="1" x14ac:dyDescent="0.35">
      <c r="A32" s="137" t="s">
        <v>42</v>
      </c>
      <c r="B32" s="138" t="s">
        <v>61</v>
      </c>
      <c r="C32" s="177">
        <f>'Posto 12x36 diurno ISS 2%'!C32</f>
        <v>0.01</v>
      </c>
      <c r="D32" s="124">
        <f t="shared" si="0"/>
        <v>32.030718927999999</v>
      </c>
    </row>
    <row r="33" spans="1:5" ht="16.2" thickBot="1" x14ac:dyDescent="0.35">
      <c r="A33" s="137" t="s">
        <v>44</v>
      </c>
      <c r="B33" s="138" t="s">
        <v>6</v>
      </c>
      <c r="C33" s="177">
        <f>'Posto 12x36 diurno ISS 2%'!C33</f>
        <v>6.0000000000000001E-3</v>
      </c>
      <c r="D33" s="124">
        <f t="shared" si="0"/>
        <v>19.2184313568</v>
      </c>
    </row>
    <row r="34" spans="1:5" ht="16.2" thickBot="1" x14ac:dyDescent="0.35">
      <c r="A34" s="137" t="s">
        <v>45</v>
      </c>
      <c r="B34" s="138" t="s">
        <v>7</v>
      </c>
      <c r="C34" s="177">
        <f>'Posto 12x36 diurno ISS 2%'!C34</f>
        <v>2E-3</v>
      </c>
      <c r="D34" s="124">
        <f t="shared" si="0"/>
        <v>6.4061437855999994</v>
      </c>
    </row>
    <row r="35" spans="1:5" ht="16.2" thickBot="1" x14ac:dyDescent="0.35">
      <c r="A35" s="137" t="s">
        <v>62</v>
      </c>
      <c r="B35" s="138" t="s">
        <v>8</v>
      </c>
      <c r="C35" s="177">
        <f>'Posto 12x36 diurno ISS 2%'!C35</f>
        <v>0.08</v>
      </c>
      <c r="D35" s="124">
        <f t="shared" si="0"/>
        <v>256.24575142399999</v>
      </c>
    </row>
    <row r="36" spans="1:5" ht="16.2" thickBot="1" x14ac:dyDescent="0.35">
      <c r="A36" s="150" t="s">
        <v>63</v>
      </c>
      <c r="B36" s="151"/>
      <c r="C36" s="113">
        <f>SUM(C28:C35)</f>
        <v>0.36800000000000005</v>
      </c>
      <c r="D36" s="124">
        <f t="shared" si="0"/>
        <v>1178.7304565504</v>
      </c>
      <c r="E36" s="35">
        <f>C36*C22</f>
        <v>7.5182399999999996E-2</v>
      </c>
    </row>
    <row r="37" spans="1:5" x14ac:dyDescent="0.3">
      <c r="A37" s="128"/>
      <c r="B37" s="128"/>
      <c r="C37" s="128"/>
      <c r="D37" s="128"/>
    </row>
    <row r="38" spans="1:5" x14ac:dyDescent="0.3">
      <c r="A38" s="128"/>
      <c r="B38" s="128"/>
      <c r="C38" s="128"/>
      <c r="D38" s="128"/>
    </row>
    <row r="39" spans="1:5" x14ac:dyDescent="0.3">
      <c r="A39" s="146" t="s">
        <v>64</v>
      </c>
      <c r="B39" s="146"/>
      <c r="C39" s="146"/>
      <c r="D39" s="128"/>
    </row>
    <row r="40" spans="1:5" ht="16.2" thickBot="1" x14ac:dyDescent="0.35">
      <c r="A40" s="128"/>
      <c r="B40" s="128"/>
      <c r="C40" s="128"/>
      <c r="D40" s="128"/>
    </row>
    <row r="41" spans="1:5" ht="16.2" thickBot="1" x14ac:dyDescent="0.35">
      <c r="A41" s="135" t="s">
        <v>65</v>
      </c>
      <c r="B41" s="136" t="s">
        <v>66</v>
      </c>
      <c r="C41" s="136" t="s">
        <v>36</v>
      </c>
      <c r="D41" s="128"/>
    </row>
    <row r="42" spans="1:5" ht="16.2" thickBot="1" x14ac:dyDescent="0.35">
      <c r="A42" s="137" t="s">
        <v>37</v>
      </c>
      <c r="B42" s="154" t="str">
        <f>'Posto 12x36 diurno ISS 2%'!B42</f>
        <v>Transporte</v>
      </c>
      <c r="C42" s="112">
        <f>'Posto 12x36 diurno ISS 2%'!C42</f>
        <v>75.104800000000012</v>
      </c>
      <c r="D42" s="128"/>
    </row>
    <row r="43" spans="1:5" ht="16.2" thickBot="1" x14ac:dyDescent="0.35">
      <c r="A43" s="137" t="s">
        <v>39</v>
      </c>
      <c r="B43" s="154" t="str">
        <f>'Posto 12x36 diurno ISS 2%'!B43</f>
        <v>Auxílio-Refeição</v>
      </c>
      <c r="C43" s="112">
        <f>'Posto 12x36 diurno ISS 2%'!C43</f>
        <v>461.77480000000003</v>
      </c>
      <c r="D43" s="128"/>
    </row>
    <row r="44" spans="1:5" ht="16.2" thickBot="1" x14ac:dyDescent="0.35">
      <c r="A44" s="137" t="s">
        <v>40</v>
      </c>
      <c r="B44" s="154" t="str">
        <f>'Posto 12x36 diurno ISS 2%'!B44</f>
        <v>Benefício Seguro de Vida em Grupo</v>
      </c>
      <c r="C44" s="112">
        <f>'Posto 12x36 diurno ISS 2%'!C44</f>
        <v>20</v>
      </c>
      <c r="D44" s="128"/>
    </row>
    <row r="45" spans="1:5" ht="16.2" thickBot="1" x14ac:dyDescent="0.35">
      <c r="A45" s="156" t="s">
        <v>41</v>
      </c>
      <c r="B45" s="154" t="str">
        <f>'Posto 12x36 diurno ISS 2%'!B45</f>
        <v>Assistência Médica</v>
      </c>
      <c r="C45" s="112">
        <f>'Posto 12x36 diurno ISS 2%'!C45</f>
        <v>178.57149999999999</v>
      </c>
      <c r="D45" s="128"/>
    </row>
    <row r="46" spans="1:5" ht="16.2" thickBot="1" x14ac:dyDescent="0.35">
      <c r="A46" s="156" t="s">
        <v>42</v>
      </c>
      <c r="B46" s="154" t="str">
        <f>'Posto 12x36 diurno ISS 2%'!B46</f>
        <v>Cesta Básica Suplementar</v>
      </c>
      <c r="C46" s="112">
        <f>'Posto 12x36 diurno ISS 2%'!C46</f>
        <v>178.57149999999999</v>
      </c>
      <c r="D46" s="128"/>
    </row>
    <row r="47" spans="1:5" ht="16.2" thickBot="1" x14ac:dyDescent="0.35">
      <c r="A47" s="156" t="s">
        <v>44</v>
      </c>
      <c r="B47" s="154" t="str">
        <f>'Posto 12x36 diurno ISS 2%'!B47</f>
        <v>Reciclagem</v>
      </c>
      <c r="C47" s="112">
        <f>'Posto 12x36 diurno ISS 2%'!C47</f>
        <v>35</v>
      </c>
      <c r="D47" s="128"/>
    </row>
    <row r="48" spans="1:5" ht="16.2" thickBot="1" x14ac:dyDescent="0.35">
      <c r="A48" s="156" t="s">
        <v>45</v>
      </c>
      <c r="B48" s="154" t="str">
        <f>'Posto 12x36 diurno ISS 2%'!B48</f>
        <v>Participação nos Lucros</v>
      </c>
      <c r="C48" s="112">
        <f>'Posto 12x36 diurno ISS 2%'!C48</f>
        <v>42.623333333333335</v>
      </c>
      <c r="D48" s="128"/>
    </row>
    <row r="49" spans="1:4" ht="16.2" thickBot="1" x14ac:dyDescent="0.35">
      <c r="A49" s="156" t="s">
        <v>62</v>
      </c>
      <c r="B49" s="154" t="str">
        <f>'Posto 12x36 diurno ISS 2%'!B49</f>
        <v>Outro (Especificar)</v>
      </c>
      <c r="C49" s="112">
        <f>'Posto 12x36 diurno ISS 2%'!C49</f>
        <v>0</v>
      </c>
      <c r="D49" s="128"/>
    </row>
    <row r="50" spans="1:4" ht="16.2" thickBot="1" x14ac:dyDescent="0.35">
      <c r="A50" s="142" t="s">
        <v>5</v>
      </c>
      <c r="B50" s="143"/>
      <c r="C50" s="112">
        <f>SUM(C42:C49)</f>
        <v>991.64593333333335</v>
      </c>
      <c r="D50" s="128"/>
    </row>
    <row r="51" spans="1:4" x14ac:dyDescent="0.3">
      <c r="A51" s="128"/>
      <c r="B51" s="128"/>
      <c r="C51" s="128"/>
      <c r="D51" s="128"/>
    </row>
    <row r="52" spans="1:4" x14ac:dyDescent="0.3">
      <c r="A52" s="128"/>
      <c r="B52" s="128"/>
      <c r="C52" s="128"/>
      <c r="D52" s="128"/>
    </row>
    <row r="53" spans="1:4" x14ac:dyDescent="0.3">
      <c r="A53" s="146" t="s">
        <v>68</v>
      </c>
      <c r="B53" s="146"/>
      <c r="C53" s="146"/>
      <c r="D53" s="128"/>
    </row>
    <row r="54" spans="1:4" ht="16.2" thickBot="1" x14ac:dyDescent="0.35">
      <c r="A54" s="128"/>
      <c r="B54" s="128"/>
      <c r="C54" s="128"/>
      <c r="D54" s="128"/>
    </row>
    <row r="55" spans="1:4" ht="16.2" thickBot="1" x14ac:dyDescent="0.35">
      <c r="A55" s="135">
        <v>2</v>
      </c>
      <c r="B55" s="136" t="s">
        <v>69</v>
      </c>
      <c r="C55" s="136" t="s">
        <v>36</v>
      </c>
      <c r="D55" s="128"/>
    </row>
    <row r="56" spans="1:4" ht="16.2" thickBot="1" x14ac:dyDescent="0.35">
      <c r="A56" s="137" t="s">
        <v>49</v>
      </c>
      <c r="B56" s="138" t="s">
        <v>50</v>
      </c>
      <c r="C56" s="112">
        <f>D22</f>
        <v>543.37589279999997</v>
      </c>
      <c r="D56" s="128"/>
    </row>
    <row r="57" spans="1:4" ht="16.2" thickBot="1" x14ac:dyDescent="0.35">
      <c r="A57" s="137" t="s">
        <v>54</v>
      </c>
      <c r="B57" s="138" t="s">
        <v>55</v>
      </c>
      <c r="C57" s="112">
        <f>D36</f>
        <v>1178.7304565504</v>
      </c>
      <c r="D57" s="128"/>
    </row>
    <row r="58" spans="1:4" ht="16.2" thickBot="1" x14ac:dyDescent="0.35">
      <c r="A58" s="137" t="s">
        <v>65</v>
      </c>
      <c r="B58" s="138" t="s">
        <v>66</v>
      </c>
      <c r="C58" s="112">
        <f>C50</f>
        <v>991.64593333333335</v>
      </c>
      <c r="D58" s="128"/>
    </row>
    <row r="59" spans="1:4" ht="16.2" thickBot="1" x14ac:dyDescent="0.35">
      <c r="A59" s="150" t="s">
        <v>5</v>
      </c>
      <c r="B59" s="151"/>
      <c r="C59" s="112">
        <f>SUM(C56:C58)</f>
        <v>2713.7522826837335</v>
      </c>
      <c r="D59" s="128"/>
    </row>
    <row r="60" spans="1:4" x14ac:dyDescent="0.3">
      <c r="A60" s="157"/>
      <c r="B60" s="128"/>
      <c r="C60" s="128"/>
      <c r="D60" s="128"/>
    </row>
    <row r="61" spans="1:4" x14ac:dyDescent="0.3">
      <c r="A61" s="128"/>
      <c r="B61" s="128"/>
      <c r="C61" s="128"/>
      <c r="D61" s="128"/>
    </row>
    <row r="62" spans="1:4" x14ac:dyDescent="0.3">
      <c r="A62" s="144" t="s">
        <v>70</v>
      </c>
      <c r="B62" s="144"/>
      <c r="C62" s="144"/>
      <c r="D62" s="128"/>
    </row>
    <row r="63" spans="1:4" ht="16.2" thickBot="1" x14ac:dyDescent="0.35">
      <c r="A63" s="128"/>
      <c r="B63" s="128"/>
      <c r="C63" s="128"/>
      <c r="D63" s="128"/>
    </row>
    <row r="64" spans="1:4" ht="16.2" thickBot="1" x14ac:dyDescent="0.35">
      <c r="A64" s="135">
        <v>3</v>
      </c>
      <c r="B64" s="136" t="s">
        <v>71</v>
      </c>
      <c r="C64" s="136" t="s">
        <v>56</v>
      </c>
      <c r="D64" s="136" t="s">
        <v>36</v>
      </c>
    </row>
    <row r="65" spans="1:4" ht="16.2" thickBot="1" x14ac:dyDescent="0.35">
      <c r="A65" s="137" t="s">
        <v>37</v>
      </c>
      <c r="B65" s="158" t="s">
        <v>72</v>
      </c>
      <c r="C65" s="177">
        <f>'Posto 12x36 diurno ISS 2%'!C65</f>
        <v>4.1999999999999997E-3</v>
      </c>
      <c r="D65" s="112">
        <f>(C$12)*C65</f>
        <v>11.170723199999999</v>
      </c>
    </row>
    <row r="66" spans="1:4" ht="16.2" thickBot="1" x14ac:dyDescent="0.35">
      <c r="A66" s="137" t="s">
        <v>39</v>
      </c>
      <c r="B66" s="159" t="s">
        <v>73</v>
      </c>
      <c r="C66" s="177">
        <f>'Posto 12x36 diurno ISS 2%'!C66</f>
        <v>3.3599999999999998E-4</v>
      </c>
      <c r="D66" s="112">
        <f>(C$12)*C66</f>
        <v>0.89365785599999992</v>
      </c>
    </row>
    <row r="67" spans="1:4" ht="16.2" thickBot="1" x14ac:dyDescent="0.35">
      <c r="A67" s="137" t="s">
        <v>40</v>
      </c>
      <c r="B67" s="158" t="s">
        <v>127</v>
      </c>
      <c r="C67" s="177">
        <f>'Posto 12x36 diurno ISS 2%'!C67</f>
        <v>3.5999999999999999E-3</v>
      </c>
      <c r="D67" s="112">
        <f>C67*C12</f>
        <v>9.5749055999999992</v>
      </c>
    </row>
    <row r="68" spans="1:4" ht="16.2" thickBot="1" x14ac:dyDescent="0.35">
      <c r="A68" s="137" t="s">
        <v>41</v>
      </c>
      <c r="B68" s="158" t="s">
        <v>75</v>
      </c>
      <c r="C68" s="177">
        <f>'Posto 12x36 diurno ISS 2%'!C68</f>
        <v>1.9400000000000001E-2</v>
      </c>
      <c r="D68" s="112">
        <f>(C$12)*C68</f>
        <v>51.598102400000002</v>
      </c>
    </row>
    <row r="69" spans="1:4" ht="16.2" thickBot="1" x14ac:dyDescent="0.35">
      <c r="A69" s="137" t="s">
        <v>42</v>
      </c>
      <c r="B69" s="158" t="s">
        <v>76</v>
      </c>
      <c r="C69" s="177">
        <f>'Posto 12x36 diurno ISS 2%'!C69</f>
        <v>7.1392000000000009E-3</v>
      </c>
      <c r="D69" s="112">
        <f>C69*C12</f>
        <v>18.988101683200004</v>
      </c>
    </row>
    <row r="70" spans="1:4" ht="16.2" thickBot="1" x14ac:dyDescent="0.35">
      <c r="A70" s="137" t="s">
        <v>44</v>
      </c>
      <c r="B70" s="158" t="s">
        <v>128</v>
      </c>
      <c r="C70" s="177">
        <f>'Posto 12x36 diurno ISS 2%'!C70</f>
        <v>3.6400000000000002E-2</v>
      </c>
      <c r="D70" s="112">
        <f>C70*C12</f>
        <v>96.812934400000003</v>
      </c>
    </row>
    <row r="71" spans="1:4" ht="16.2" thickBot="1" x14ac:dyDescent="0.35">
      <c r="A71" s="150" t="s">
        <v>5</v>
      </c>
      <c r="B71" s="151"/>
      <c r="C71" s="122">
        <f>SUM(C65:C70)</f>
        <v>7.1075200000000005E-2</v>
      </c>
      <c r="D71" s="112">
        <f>SUM(D65:D70)</f>
        <v>189.0384251392</v>
      </c>
    </row>
    <row r="72" spans="1:4" x14ac:dyDescent="0.3">
      <c r="A72" s="128"/>
      <c r="B72" s="128"/>
      <c r="C72" s="128"/>
      <c r="D72" s="128"/>
    </row>
    <row r="73" spans="1:4" x14ac:dyDescent="0.3">
      <c r="A73" s="128"/>
      <c r="B73" s="128"/>
      <c r="C73" s="128"/>
      <c r="D73" s="128"/>
    </row>
    <row r="74" spans="1:4" x14ac:dyDescent="0.3">
      <c r="A74" s="144" t="s">
        <v>78</v>
      </c>
      <c r="B74" s="144"/>
      <c r="C74" s="144"/>
      <c r="D74" s="128"/>
    </row>
    <row r="75" spans="1:4" x14ac:dyDescent="0.3">
      <c r="A75" s="128"/>
      <c r="B75" s="128"/>
      <c r="C75" s="128"/>
      <c r="D75" s="128"/>
    </row>
    <row r="76" spans="1:4" x14ac:dyDescent="0.3">
      <c r="A76" s="128"/>
      <c r="B76" s="128"/>
      <c r="C76" s="128"/>
      <c r="D76" s="128"/>
    </row>
    <row r="77" spans="1:4" x14ac:dyDescent="0.3">
      <c r="A77" s="146" t="s">
        <v>79</v>
      </c>
      <c r="B77" s="146"/>
      <c r="C77" s="146"/>
      <c r="D77" s="128"/>
    </row>
    <row r="78" spans="1:4" ht="16.2" thickBot="1" x14ac:dyDescent="0.35">
      <c r="A78" s="145"/>
      <c r="B78" s="128"/>
      <c r="C78" s="128"/>
      <c r="D78" s="128"/>
    </row>
    <row r="79" spans="1:4" ht="16.2" thickBot="1" x14ac:dyDescent="0.35">
      <c r="A79" s="135" t="s">
        <v>80</v>
      </c>
      <c r="B79" s="136" t="s">
        <v>81</v>
      </c>
      <c r="C79" s="136" t="s">
        <v>56</v>
      </c>
      <c r="D79" s="136" t="s">
        <v>36</v>
      </c>
    </row>
    <row r="80" spans="1:4" ht="16.2" thickBot="1" x14ac:dyDescent="0.35">
      <c r="A80" s="137" t="s">
        <v>37</v>
      </c>
      <c r="B80" s="176" t="s">
        <v>158</v>
      </c>
      <c r="C80" s="177">
        <f>'Posto 12x36 diurno ISS 2%'!C80</f>
        <v>6.9444444444444441E-3</v>
      </c>
      <c r="D80" s="112">
        <f t="shared" ref="D80:D86" si="1">(C$12)*C80</f>
        <v>18.470111111111109</v>
      </c>
    </row>
    <row r="81" spans="1:7" ht="16.2" thickBot="1" x14ac:dyDescent="0.35">
      <c r="A81" s="137" t="s">
        <v>39</v>
      </c>
      <c r="B81" s="176" t="s">
        <v>81</v>
      </c>
      <c r="C81" s="177">
        <f>'Posto 12x36 diurno ISS 2%'!C81</f>
        <v>8.0000000000000002E-3</v>
      </c>
      <c r="D81" s="112">
        <f t="shared" si="1"/>
        <v>21.277567999999999</v>
      </c>
    </row>
    <row r="82" spans="1:7" ht="16.2" thickBot="1" x14ac:dyDescent="0.35">
      <c r="A82" s="137" t="s">
        <v>40</v>
      </c>
      <c r="B82" s="176" t="s">
        <v>82</v>
      </c>
      <c r="C82" s="177">
        <f>'Posto 12x36 diurno ISS 2%'!C82</f>
        <v>1.4999999999999999E-2</v>
      </c>
      <c r="D82" s="112">
        <f t="shared" si="1"/>
        <v>39.895440000000001</v>
      </c>
    </row>
    <row r="83" spans="1:7" ht="16.2" thickBot="1" x14ac:dyDescent="0.35">
      <c r="A83" s="137" t="s">
        <v>41</v>
      </c>
      <c r="B83" s="176" t="s">
        <v>83</v>
      </c>
      <c r="C83" s="177">
        <f>'Posto 12x36 diurno ISS 2%'!C83</f>
        <v>0.01</v>
      </c>
      <c r="D83" s="112">
        <f t="shared" si="1"/>
        <v>26.596959999999999</v>
      </c>
    </row>
    <row r="84" spans="1:7" ht="16.2" thickBot="1" x14ac:dyDescent="0.35">
      <c r="A84" s="137" t="s">
        <v>42</v>
      </c>
      <c r="B84" s="176" t="s">
        <v>84</v>
      </c>
      <c r="C84" s="177">
        <f>'Posto 12x36 diurno ISS 2%'!C84</f>
        <v>0.01</v>
      </c>
      <c r="D84" s="112">
        <f t="shared" si="1"/>
        <v>26.596959999999999</v>
      </c>
    </row>
    <row r="85" spans="1:7" ht="16.2" thickBot="1" x14ac:dyDescent="0.35">
      <c r="A85" s="137" t="s">
        <v>44</v>
      </c>
      <c r="B85" s="154" t="str">
        <f>'Posto 12x36 diurno ISS 2%'!B85</f>
        <v>Outros (especificar)</v>
      </c>
      <c r="C85" s="177">
        <f>'Posto 12x36 diurno ISS 2%'!C85</f>
        <v>0</v>
      </c>
      <c r="D85" s="112">
        <f t="shared" si="1"/>
        <v>0</v>
      </c>
    </row>
    <row r="86" spans="1:7" ht="16.2" thickBot="1" x14ac:dyDescent="0.35">
      <c r="A86" s="150" t="s">
        <v>63</v>
      </c>
      <c r="B86" s="151"/>
      <c r="C86" s="122">
        <f>SUM(C80:C85)</f>
        <v>4.9944444444444444E-2</v>
      </c>
      <c r="D86" s="112">
        <f t="shared" si="1"/>
        <v>132.8370391111111</v>
      </c>
    </row>
    <row r="87" spans="1:7" x14ac:dyDescent="0.3">
      <c r="A87" s="128"/>
      <c r="B87" s="128"/>
      <c r="C87" s="175">
        <f>C22+C36+C71+C86+E36</f>
        <v>0.76850204444444448</v>
      </c>
      <c r="D87" s="128"/>
    </row>
    <row r="88" spans="1:7" x14ac:dyDescent="0.3">
      <c r="A88" s="128"/>
      <c r="B88" s="128"/>
      <c r="C88" s="128"/>
      <c r="D88" s="128"/>
      <c r="E88" s="128"/>
      <c r="F88" s="128"/>
      <c r="G88" s="128"/>
    </row>
    <row r="89" spans="1:7" x14ac:dyDescent="0.3">
      <c r="A89" s="146" t="s">
        <v>85</v>
      </c>
      <c r="B89" s="146"/>
      <c r="C89" s="146"/>
      <c r="D89" s="128"/>
      <c r="E89" s="128"/>
      <c r="F89" s="141"/>
      <c r="G89" s="128"/>
    </row>
    <row r="90" spans="1:7" ht="16.2" thickBot="1" x14ac:dyDescent="0.35">
      <c r="A90" s="145"/>
      <c r="B90" s="128"/>
      <c r="C90" s="128"/>
      <c r="D90" s="128"/>
      <c r="E90" s="128"/>
      <c r="F90" s="141"/>
      <c r="G90" s="128"/>
    </row>
    <row r="91" spans="1:7" ht="16.2" thickBot="1" x14ac:dyDescent="0.35">
      <c r="A91" s="135" t="s">
        <v>86</v>
      </c>
      <c r="B91" s="136" t="s">
        <v>125</v>
      </c>
      <c r="C91" s="136" t="s">
        <v>36</v>
      </c>
      <c r="D91" s="128"/>
      <c r="E91" s="128"/>
      <c r="F91" s="139">
        <f>C10+C11</f>
        <v>2659.6959999999999</v>
      </c>
      <c r="G91" s="128"/>
    </row>
    <row r="92" spans="1:7" ht="16.2" thickBot="1" x14ac:dyDescent="0.35">
      <c r="A92" s="137" t="s">
        <v>37</v>
      </c>
      <c r="B92" s="138" t="s">
        <v>101</v>
      </c>
      <c r="C92" s="120">
        <f>F94</f>
        <v>294.40416814545461</v>
      </c>
      <c r="D92" s="128"/>
      <c r="E92" s="128"/>
      <c r="F92" s="139">
        <f>F91/220</f>
        <v>12.089527272727272</v>
      </c>
      <c r="G92" s="128"/>
    </row>
    <row r="93" spans="1:7" ht="16.2" thickBot="1" x14ac:dyDescent="0.35">
      <c r="A93" s="150" t="s">
        <v>5</v>
      </c>
      <c r="B93" s="151"/>
      <c r="C93" s="120">
        <f>C92</f>
        <v>294.40416814545461</v>
      </c>
      <c r="D93" s="128"/>
      <c r="E93" s="128"/>
      <c r="F93" s="139">
        <f>F92*1.6</f>
        <v>19.343243636363638</v>
      </c>
      <c r="G93" s="128"/>
    </row>
    <row r="94" spans="1:7" x14ac:dyDescent="0.3">
      <c r="A94" s="128"/>
      <c r="B94" s="128"/>
      <c r="C94" s="128"/>
      <c r="D94" s="128"/>
      <c r="E94" s="128"/>
      <c r="F94" s="139">
        <f>F93*15.22</f>
        <v>294.40416814545461</v>
      </c>
      <c r="G94" s="128"/>
    </row>
    <row r="95" spans="1:7" x14ac:dyDescent="0.3">
      <c r="A95" s="128"/>
      <c r="B95" s="128"/>
      <c r="C95" s="128"/>
      <c r="D95" s="128"/>
      <c r="E95" s="128"/>
      <c r="F95" s="141"/>
      <c r="G95" s="128"/>
    </row>
    <row r="96" spans="1:7" x14ac:dyDescent="0.3">
      <c r="A96" s="146" t="s">
        <v>88</v>
      </c>
      <c r="B96" s="146"/>
      <c r="C96" s="146"/>
      <c r="D96" s="128"/>
      <c r="E96" s="128"/>
      <c r="F96" s="128"/>
      <c r="G96" s="128"/>
    </row>
    <row r="97" spans="1:7" ht="16.2" thickBot="1" x14ac:dyDescent="0.35">
      <c r="A97" s="145"/>
      <c r="B97" s="128"/>
      <c r="C97" s="128"/>
      <c r="D97" s="128"/>
      <c r="E97" s="128"/>
      <c r="F97" s="128"/>
      <c r="G97" s="128"/>
    </row>
    <row r="98" spans="1:7" ht="16.2" thickBot="1" x14ac:dyDescent="0.35">
      <c r="A98" s="135">
        <v>4</v>
      </c>
      <c r="B98" s="136" t="s">
        <v>89</v>
      </c>
      <c r="C98" s="136" t="s">
        <v>36</v>
      </c>
      <c r="D98" s="128"/>
      <c r="E98" s="128"/>
      <c r="F98" s="128"/>
      <c r="G98" s="128"/>
    </row>
    <row r="99" spans="1:7" ht="16.2" thickBot="1" x14ac:dyDescent="0.35">
      <c r="A99" s="137" t="s">
        <v>80</v>
      </c>
      <c r="B99" s="138" t="s">
        <v>81</v>
      </c>
      <c r="C99" s="112">
        <f>D86</f>
        <v>132.8370391111111</v>
      </c>
      <c r="D99" s="128"/>
      <c r="E99" s="128"/>
      <c r="F99" s="128"/>
      <c r="G99" s="128"/>
    </row>
    <row r="100" spans="1:7" ht="16.2" thickBot="1" x14ac:dyDescent="0.35">
      <c r="A100" s="137" t="s">
        <v>86</v>
      </c>
      <c r="B100" s="138" t="s">
        <v>87</v>
      </c>
      <c r="C100" s="112">
        <f>C93</f>
        <v>294.40416814545461</v>
      </c>
      <c r="D100" s="128"/>
      <c r="E100" s="128"/>
      <c r="F100" s="128"/>
      <c r="G100" s="128"/>
    </row>
    <row r="101" spans="1:7" ht="16.2" thickBot="1" x14ac:dyDescent="0.35">
      <c r="A101" s="150" t="s">
        <v>5</v>
      </c>
      <c r="B101" s="151"/>
      <c r="C101" s="119">
        <f>C99+C100</f>
        <v>427.2412072565657</v>
      </c>
      <c r="D101" s="128"/>
      <c r="E101" s="128"/>
      <c r="F101" s="128"/>
      <c r="G101" s="128"/>
    </row>
    <row r="102" spans="1:7" x14ac:dyDescent="0.3">
      <c r="A102" s="128"/>
      <c r="B102" s="128"/>
      <c r="C102" s="128"/>
      <c r="D102" s="128"/>
      <c r="E102" s="128"/>
      <c r="F102" s="128"/>
      <c r="G102" s="128"/>
    </row>
    <row r="103" spans="1:7" x14ac:dyDescent="0.3">
      <c r="A103" s="128"/>
      <c r="B103" s="128"/>
      <c r="C103" s="128"/>
      <c r="D103" s="128"/>
      <c r="E103" s="128"/>
      <c r="F103" s="128"/>
      <c r="G103" s="128"/>
    </row>
    <row r="104" spans="1:7" x14ac:dyDescent="0.3">
      <c r="A104" s="144" t="s">
        <v>90</v>
      </c>
      <c r="B104" s="144"/>
      <c r="C104" s="144"/>
      <c r="D104" s="128"/>
      <c r="E104" s="128"/>
      <c r="F104" s="128"/>
      <c r="G104" s="128"/>
    </row>
    <row r="105" spans="1:7" ht="16.2" thickBot="1" x14ac:dyDescent="0.35">
      <c r="A105" s="128"/>
      <c r="B105" s="128"/>
      <c r="C105" s="128"/>
      <c r="D105" s="128"/>
      <c r="E105" s="128"/>
      <c r="F105" s="128"/>
      <c r="G105" s="128"/>
    </row>
    <row r="106" spans="1:7" ht="16.2" thickBot="1" x14ac:dyDescent="0.35">
      <c r="A106" s="135">
        <v>5</v>
      </c>
      <c r="B106" s="160" t="s">
        <v>22</v>
      </c>
      <c r="C106" s="136" t="s">
        <v>36</v>
      </c>
      <c r="D106" s="128"/>
      <c r="E106" s="128"/>
      <c r="F106" s="128"/>
      <c r="G106" s="128"/>
    </row>
    <row r="107" spans="1:7" ht="16.2" thickBot="1" x14ac:dyDescent="0.35">
      <c r="A107" s="137" t="s">
        <v>37</v>
      </c>
      <c r="B107" s="138" t="s">
        <v>91</v>
      </c>
      <c r="C107" s="110">
        <f>'Planilha de Apoio - P 12 x 36'!C50</f>
        <v>285.41666666666669</v>
      </c>
      <c r="D107" s="128"/>
      <c r="E107" s="128"/>
      <c r="F107" s="128"/>
      <c r="G107" s="128"/>
    </row>
    <row r="108" spans="1:7" ht="16.2" thickBot="1" x14ac:dyDescent="0.35">
      <c r="A108" s="137" t="s">
        <v>39</v>
      </c>
      <c r="B108" s="138" t="s">
        <v>92</v>
      </c>
      <c r="C108" s="110">
        <f>'Planilha de Apoio - P 12 x 36'!D34</f>
        <v>4.75</v>
      </c>
      <c r="D108" s="128"/>
      <c r="E108" s="128"/>
      <c r="F108" s="128"/>
      <c r="G108" s="128"/>
    </row>
    <row r="109" spans="1:7" ht="16.2" thickBot="1" x14ac:dyDescent="0.35">
      <c r="A109" s="137" t="s">
        <v>40</v>
      </c>
      <c r="B109" s="49" t="s">
        <v>141</v>
      </c>
      <c r="C109" s="46"/>
      <c r="E109" s="128"/>
      <c r="F109" s="128"/>
      <c r="G109" s="128"/>
    </row>
    <row r="110" spans="1:7" ht="16.2" thickBot="1" x14ac:dyDescent="0.35">
      <c r="A110" s="137" t="s">
        <v>41</v>
      </c>
      <c r="B110" s="49" t="s">
        <v>141</v>
      </c>
      <c r="C110" s="46"/>
    </row>
    <row r="111" spans="1:7" ht="16.2" thickBot="1" x14ac:dyDescent="0.35">
      <c r="A111" s="150" t="s">
        <v>63</v>
      </c>
      <c r="B111" s="151"/>
      <c r="C111" s="112">
        <f>SUM(C107:C110)</f>
        <v>290.16666666666669</v>
      </c>
    </row>
    <row r="114" spans="1:6" x14ac:dyDescent="0.3">
      <c r="A114" s="95" t="s">
        <v>93</v>
      </c>
      <c r="B114" s="95"/>
      <c r="C114" s="95"/>
    </row>
    <row r="115" spans="1:6" ht="16.2" thickBot="1" x14ac:dyDescent="0.35"/>
    <row r="116" spans="1:6" ht="16.2" thickBot="1" x14ac:dyDescent="0.35">
      <c r="A116" s="135">
        <v>6</v>
      </c>
      <c r="B116" s="160" t="s">
        <v>23</v>
      </c>
      <c r="C116" s="136" t="s">
        <v>56</v>
      </c>
      <c r="D116" s="136" t="s">
        <v>36</v>
      </c>
    </row>
    <row r="117" spans="1:6" ht="16.2" thickBot="1" x14ac:dyDescent="0.35">
      <c r="A117" s="137" t="s">
        <v>37</v>
      </c>
      <c r="B117" s="161" t="s">
        <v>24</v>
      </c>
      <c r="C117" s="45">
        <f>'Posto 12x36 diurno ISS 2%'!C117</f>
        <v>0.1</v>
      </c>
      <c r="D117" s="111">
        <f>C117*C136</f>
        <v>627.98945817461663</v>
      </c>
    </row>
    <row r="118" spans="1:6" ht="16.2" thickBot="1" x14ac:dyDescent="0.35">
      <c r="A118" s="137" t="s">
        <v>39</v>
      </c>
      <c r="B118" s="161" t="s">
        <v>26</v>
      </c>
      <c r="C118" s="45">
        <f>C117</f>
        <v>0.1</v>
      </c>
      <c r="D118" s="111">
        <f>C118*(C136+D117)</f>
        <v>690.78840399207832</v>
      </c>
    </row>
    <row r="119" spans="1:6" ht="16.2" thickBot="1" x14ac:dyDescent="0.35">
      <c r="A119" s="137" t="s">
        <v>40</v>
      </c>
      <c r="B119" s="138" t="s">
        <v>25</v>
      </c>
      <c r="C119" s="113"/>
      <c r="D119" s="112">
        <f>(C$12+C$59+D$71+C$101+C$111)*C119</f>
        <v>0</v>
      </c>
      <c r="E119" s="37"/>
      <c r="F119" s="37"/>
    </row>
    <row r="120" spans="1:6" ht="16.2" thickBot="1" x14ac:dyDescent="0.35">
      <c r="A120" s="137"/>
      <c r="B120" s="161" t="s">
        <v>105</v>
      </c>
      <c r="C120" s="114">
        <f>C121+C122</f>
        <v>3.6499999999999998E-2</v>
      </c>
      <c r="D120" s="111">
        <f>C120*E126</f>
        <v>303.61416989909077</v>
      </c>
      <c r="E120" s="35">
        <f>C121+C122+C124</f>
        <v>8.6499999999999994E-2</v>
      </c>
      <c r="F120" s="37"/>
    </row>
    <row r="121" spans="1:6" ht="16.2" thickBot="1" x14ac:dyDescent="0.35">
      <c r="A121" s="137"/>
      <c r="B121" s="138" t="s">
        <v>103</v>
      </c>
      <c r="C121" s="113">
        <v>0.03</v>
      </c>
      <c r="D121" s="112">
        <f>C121*E126</f>
        <v>249.54589306774582</v>
      </c>
      <c r="E121" s="37"/>
      <c r="F121" s="37"/>
    </row>
    <row r="122" spans="1:6" ht="16.2" thickBot="1" x14ac:dyDescent="0.35">
      <c r="A122" s="137"/>
      <c r="B122" s="138" t="s">
        <v>104</v>
      </c>
      <c r="C122" s="113">
        <v>6.4999999999999997E-3</v>
      </c>
      <c r="D122" s="112">
        <f>C122*E126</f>
        <v>54.068276831344932</v>
      </c>
      <c r="E122" s="37"/>
      <c r="F122" s="37"/>
    </row>
    <row r="123" spans="1:6" ht="16.2" thickBot="1" x14ac:dyDescent="0.35">
      <c r="A123" s="137"/>
      <c r="B123" s="161" t="s">
        <v>106</v>
      </c>
      <c r="C123" s="114">
        <v>0</v>
      </c>
      <c r="D123" s="111">
        <f>C123*E126</f>
        <v>0</v>
      </c>
      <c r="E123" s="37"/>
      <c r="F123" s="37"/>
    </row>
    <row r="124" spans="1:6" ht="16.2" thickBot="1" x14ac:dyDescent="0.35">
      <c r="A124" s="137"/>
      <c r="B124" s="161" t="s">
        <v>107</v>
      </c>
      <c r="C124" s="114">
        <v>0.05</v>
      </c>
      <c r="D124" s="111">
        <f>C124*E126</f>
        <v>415.90982177957642</v>
      </c>
      <c r="E124" s="37"/>
      <c r="F124" s="37"/>
    </row>
    <row r="125" spans="1:6" ht="16.2" thickBot="1" x14ac:dyDescent="0.35">
      <c r="A125" s="162" t="s">
        <v>63</v>
      </c>
      <c r="B125" s="163"/>
      <c r="C125" s="114">
        <f>C117+C118+C120+C123+C124</f>
        <v>0.28650000000000003</v>
      </c>
      <c r="D125" s="111">
        <f>D117+D118+D120+D123+D124</f>
        <v>2038.3018538453621</v>
      </c>
      <c r="E125" s="37"/>
      <c r="F125" s="67">
        <f>C136+D117+D118</f>
        <v>7598.6724439128611</v>
      </c>
    </row>
    <row r="126" spans="1:6" x14ac:dyDescent="0.3">
      <c r="E126" s="37">
        <f>(F125)/(100%-E120)</f>
        <v>8318.1964355915279</v>
      </c>
      <c r="F126" s="37"/>
    </row>
    <row r="127" spans="1:6" x14ac:dyDescent="0.3">
      <c r="E127" s="37"/>
      <c r="F127" s="37"/>
    </row>
    <row r="128" spans="1:6" x14ac:dyDescent="0.3">
      <c r="A128" s="144" t="s">
        <v>94</v>
      </c>
      <c r="B128" s="144"/>
      <c r="C128" s="144"/>
      <c r="E128" s="37"/>
      <c r="F128" s="37"/>
    </row>
    <row r="129" spans="1:6" ht="16.2" thickBot="1" x14ac:dyDescent="0.35">
      <c r="A129" s="128"/>
      <c r="B129" s="128"/>
      <c r="C129" s="128"/>
      <c r="E129" s="37"/>
      <c r="F129" s="37"/>
    </row>
    <row r="130" spans="1:6" ht="16.2" thickBot="1" x14ac:dyDescent="0.35">
      <c r="A130" s="135"/>
      <c r="B130" s="136" t="s">
        <v>95</v>
      </c>
      <c r="C130" s="136" t="s">
        <v>36</v>
      </c>
      <c r="E130" s="37"/>
      <c r="F130" s="37"/>
    </row>
    <row r="131" spans="1:6" ht="16.2" thickBot="1" x14ac:dyDescent="0.35">
      <c r="A131" s="164" t="s">
        <v>37</v>
      </c>
      <c r="B131" s="138" t="s">
        <v>34</v>
      </c>
      <c r="C131" s="115">
        <f>C12</f>
        <v>2659.6959999999999</v>
      </c>
    </row>
    <row r="132" spans="1:6" ht="16.2" thickBot="1" x14ac:dyDescent="0.35">
      <c r="A132" s="164" t="s">
        <v>39</v>
      </c>
      <c r="B132" s="138" t="s">
        <v>47</v>
      </c>
      <c r="C132" s="115">
        <f>C59</f>
        <v>2713.7522826837335</v>
      </c>
    </row>
    <row r="133" spans="1:6" ht="16.2" thickBot="1" x14ac:dyDescent="0.35">
      <c r="A133" s="164" t="s">
        <v>40</v>
      </c>
      <c r="B133" s="138" t="s">
        <v>70</v>
      </c>
      <c r="C133" s="115">
        <f>D71</f>
        <v>189.0384251392</v>
      </c>
    </row>
    <row r="134" spans="1:6" ht="16.2" thickBot="1" x14ac:dyDescent="0.35">
      <c r="A134" s="164" t="s">
        <v>41</v>
      </c>
      <c r="B134" s="138" t="s">
        <v>78</v>
      </c>
      <c r="C134" s="115">
        <f>C101</f>
        <v>427.2412072565657</v>
      </c>
    </row>
    <row r="135" spans="1:6" ht="16.2" thickBot="1" x14ac:dyDescent="0.35">
      <c r="A135" s="164" t="s">
        <v>42</v>
      </c>
      <c r="B135" s="138" t="s">
        <v>90</v>
      </c>
      <c r="C135" s="115">
        <f>C111</f>
        <v>290.16666666666669</v>
      </c>
    </row>
    <row r="136" spans="1:6" ht="16.2" thickBot="1" x14ac:dyDescent="0.35">
      <c r="A136" s="150" t="s">
        <v>96</v>
      </c>
      <c r="B136" s="151"/>
      <c r="C136" s="115">
        <f>SUM(C131:C135)</f>
        <v>6279.8945817461663</v>
      </c>
    </row>
    <row r="137" spans="1:6" ht="16.2" thickBot="1" x14ac:dyDescent="0.35">
      <c r="A137" s="164" t="s">
        <v>44</v>
      </c>
      <c r="B137" s="138" t="s">
        <v>97</v>
      </c>
      <c r="C137" s="115">
        <f>D125</f>
        <v>2038.3018538453621</v>
      </c>
    </row>
    <row r="138" spans="1:6" x14ac:dyDescent="0.3">
      <c r="A138" s="165" t="s">
        <v>98</v>
      </c>
      <c r="B138" s="166"/>
      <c r="C138" s="116">
        <f>C136+C137</f>
        <v>8318.1964355915279</v>
      </c>
    </row>
    <row r="139" spans="1:6" x14ac:dyDescent="0.3">
      <c r="A139" s="167" t="s">
        <v>116</v>
      </c>
      <c r="B139" s="168"/>
      <c r="C139" s="117">
        <v>2</v>
      </c>
    </row>
    <row r="140" spans="1:6" ht="16.2" thickBot="1" x14ac:dyDescent="0.35">
      <c r="A140" s="169" t="s">
        <v>117</v>
      </c>
      <c r="B140" s="169"/>
      <c r="C140" s="118">
        <f>C138*C139</f>
        <v>16636.392871183056</v>
      </c>
    </row>
  </sheetData>
  <sheetProtection password="CDE0" sheet="1" objects="1" scenarios="1"/>
  <mergeCells count="35">
    <mergeCell ref="B6:C6"/>
    <mergeCell ref="A1:D1"/>
    <mergeCell ref="A2:D2"/>
    <mergeCell ref="A3:D3"/>
    <mergeCell ref="B4:C4"/>
    <mergeCell ref="B5:C5"/>
    <mergeCell ref="A62:C62"/>
    <mergeCell ref="A7:C7"/>
    <mergeCell ref="A12:B12"/>
    <mergeCell ref="A15:C15"/>
    <mergeCell ref="A17:C17"/>
    <mergeCell ref="A22:B22"/>
    <mergeCell ref="A25:D25"/>
    <mergeCell ref="A36:B36"/>
    <mergeCell ref="A39:C39"/>
    <mergeCell ref="A50:B50"/>
    <mergeCell ref="A53:C53"/>
    <mergeCell ref="A59:B59"/>
    <mergeCell ref="A125:B125"/>
    <mergeCell ref="A71:B71"/>
    <mergeCell ref="A74:C74"/>
    <mergeCell ref="A77:C77"/>
    <mergeCell ref="A86:B86"/>
    <mergeCell ref="A89:C89"/>
    <mergeCell ref="A93:B93"/>
    <mergeCell ref="A96:C96"/>
    <mergeCell ref="A101:B101"/>
    <mergeCell ref="A104:C104"/>
    <mergeCell ref="A111:B111"/>
    <mergeCell ref="A114:C114"/>
    <mergeCell ref="A128:C128"/>
    <mergeCell ref="A136:B136"/>
    <mergeCell ref="A138:B138"/>
    <mergeCell ref="A139:B139"/>
    <mergeCell ref="A140:B140"/>
  </mergeCells>
  <pageMargins left="0.511811024" right="0.511811024" top="0.78740157499999996" bottom="0.78740157499999996" header="0.31496062000000002" footer="0.31496062000000002"/>
  <ignoredErrors>
    <ignoredError sqref="B49 C42:C44 B42:B48 C46:C48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"/>
  <sheetViews>
    <sheetView topLeftCell="A100" workbookViewId="0">
      <selection activeCell="C118" sqref="C118"/>
    </sheetView>
  </sheetViews>
  <sheetFormatPr defaultColWidth="9.109375" defaultRowHeight="15.6" x14ac:dyDescent="0.3"/>
  <cols>
    <col min="1" max="1" width="16.33203125" style="12" customWidth="1"/>
    <col min="2" max="2" width="72.109375" style="12" customWidth="1"/>
    <col min="3" max="3" width="18" style="12" customWidth="1"/>
    <col min="4" max="4" width="14.33203125" style="12" customWidth="1"/>
    <col min="5" max="5" width="14" style="12" bestFit="1" customWidth="1"/>
    <col min="6" max="6" width="12" style="12" customWidth="1"/>
    <col min="7" max="7" width="15.109375" style="12" customWidth="1"/>
    <col min="8" max="16384" width="9.109375" style="12"/>
  </cols>
  <sheetData>
    <row r="1" spans="1:5" ht="22.8" x14ac:dyDescent="0.4">
      <c r="A1" s="129" t="s">
        <v>99</v>
      </c>
      <c r="B1" s="129"/>
      <c r="C1" s="129"/>
      <c r="D1" s="129"/>
    </row>
    <row r="2" spans="1:5" ht="22.8" x14ac:dyDescent="0.4">
      <c r="A2" s="129" t="s">
        <v>100</v>
      </c>
      <c r="B2" s="129"/>
      <c r="C2" s="129"/>
      <c r="D2" s="129"/>
    </row>
    <row r="3" spans="1:5" ht="27.75" customHeight="1" x14ac:dyDescent="0.3">
      <c r="A3" s="130"/>
      <c r="B3" s="130"/>
      <c r="C3" s="130"/>
      <c r="D3" s="130"/>
    </row>
    <row r="4" spans="1:5" x14ac:dyDescent="0.3">
      <c r="A4" s="131" t="s">
        <v>108</v>
      </c>
      <c r="B4" s="132" t="s">
        <v>184</v>
      </c>
      <c r="C4" s="133"/>
      <c r="D4" s="128"/>
    </row>
    <row r="5" spans="1:5" x14ac:dyDescent="0.3">
      <c r="A5" s="131" t="s">
        <v>109</v>
      </c>
      <c r="B5" s="132" t="s">
        <v>145</v>
      </c>
      <c r="C5" s="133"/>
      <c r="D5" s="128"/>
      <c r="E5" s="22"/>
    </row>
    <row r="6" spans="1:5" x14ac:dyDescent="0.3">
      <c r="A6" s="131"/>
      <c r="B6" s="132"/>
      <c r="C6" s="133"/>
      <c r="D6" s="128"/>
    </row>
    <row r="7" spans="1:5" x14ac:dyDescent="0.3">
      <c r="A7" s="134" t="s">
        <v>34</v>
      </c>
      <c r="B7" s="134"/>
      <c r="C7" s="134"/>
      <c r="D7" s="128"/>
    </row>
    <row r="8" spans="1:5" ht="16.2" thickBot="1" x14ac:dyDescent="0.35">
      <c r="A8" s="128"/>
      <c r="B8" s="128"/>
      <c r="C8" s="128"/>
      <c r="D8" s="128"/>
    </row>
    <row r="9" spans="1:5" ht="16.2" thickBot="1" x14ac:dyDescent="0.35">
      <c r="A9" s="135">
        <v>1</v>
      </c>
      <c r="B9" s="136" t="s">
        <v>35</v>
      </c>
      <c r="C9" s="136" t="s">
        <v>36</v>
      </c>
      <c r="D9" s="128"/>
    </row>
    <row r="10" spans="1:5" ht="16.2" thickBot="1" x14ac:dyDescent="0.35">
      <c r="A10" s="137" t="s">
        <v>37</v>
      </c>
      <c r="B10" s="138" t="s">
        <v>38</v>
      </c>
      <c r="C10" s="112">
        <v>2045.92</v>
      </c>
      <c r="D10" s="139">
        <f>C10+C11</f>
        <v>2659.6959999999999</v>
      </c>
      <c r="E10" s="36">
        <f>D10/220</f>
        <v>12.089527272727272</v>
      </c>
    </row>
    <row r="11" spans="1:5" ht="16.2" thickBot="1" x14ac:dyDescent="0.35">
      <c r="A11" s="137" t="s">
        <v>39</v>
      </c>
      <c r="B11" s="138" t="s">
        <v>113</v>
      </c>
      <c r="C11" s="112">
        <f>C10*0.3</f>
        <v>613.77599999999995</v>
      </c>
      <c r="D11" s="139"/>
      <c r="E11" s="36">
        <f>E10*0.2</f>
        <v>2.4179054545454548</v>
      </c>
    </row>
    <row r="12" spans="1:5" ht="16.2" thickBot="1" x14ac:dyDescent="0.35">
      <c r="A12" s="137" t="s">
        <v>40</v>
      </c>
      <c r="B12" s="138" t="s">
        <v>4</v>
      </c>
      <c r="C12" s="112">
        <f>D12*E11</f>
        <v>257.60364712727278</v>
      </c>
      <c r="D12" s="140">
        <f>7*15.22</f>
        <v>106.54</v>
      </c>
      <c r="E12" s="36">
        <f>E11+E10</f>
        <v>14.507432727272727</v>
      </c>
    </row>
    <row r="13" spans="1:5" ht="16.2" thickBot="1" x14ac:dyDescent="0.35">
      <c r="A13" s="137" t="s">
        <v>41</v>
      </c>
      <c r="B13" s="138" t="s">
        <v>43</v>
      </c>
      <c r="C13" s="112">
        <f>E12*15.22</f>
        <v>220.80312610909093</v>
      </c>
      <c r="D13" s="141"/>
      <c r="E13" s="37"/>
    </row>
    <row r="14" spans="1:5" ht="16.2" thickBot="1" x14ac:dyDescent="0.35">
      <c r="A14" s="142" t="s">
        <v>5</v>
      </c>
      <c r="B14" s="143"/>
      <c r="C14" s="119">
        <f>SUM(C10:C13)</f>
        <v>3138.1027732363636</v>
      </c>
      <c r="D14" s="128"/>
    </row>
    <row r="15" spans="1:5" x14ac:dyDescent="0.3">
      <c r="A15" s="128"/>
      <c r="B15" s="128"/>
      <c r="C15" s="128"/>
      <c r="D15" s="128"/>
    </row>
    <row r="16" spans="1:5" x14ac:dyDescent="0.3">
      <c r="A16" s="128"/>
      <c r="B16" s="128"/>
      <c r="C16" s="128"/>
      <c r="D16" s="128"/>
    </row>
    <row r="17" spans="1:4" x14ac:dyDescent="0.3">
      <c r="A17" s="144" t="s">
        <v>47</v>
      </c>
      <c r="B17" s="144"/>
      <c r="C17" s="144"/>
      <c r="D17" s="128"/>
    </row>
    <row r="18" spans="1:4" x14ac:dyDescent="0.3">
      <c r="A18" s="145"/>
      <c r="B18" s="128"/>
      <c r="C18" s="128"/>
      <c r="D18" s="128"/>
    </row>
    <row r="19" spans="1:4" x14ac:dyDescent="0.3">
      <c r="A19" s="146" t="s">
        <v>48</v>
      </c>
      <c r="B19" s="146"/>
      <c r="C19" s="146"/>
      <c r="D19" s="128"/>
    </row>
    <row r="20" spans="1:4" ht="16.2" thickBot="1" x14ac:dyDescent="0.35">
      <c r="A20" s="128"/>
      <c r="B20" s="128"/>
      <c r="C20" s="128"/>
      <c r="D20" s="128"/>
    </row>
    <row r="21" spans="1:4" ht="16.2" thickBot="1" x14ac:dyDescent="0.35">
      <c r="A21" s="135" t="s">
        <v>49</v>
      </c>
      <c r="B21" s="136" t="s">
        <v>50</v>
      </c>
      <c r="C21" s="136" t="s">
        <v>56</v>
      </c>
      <c r="D21" s="136" t="s">
        <v>36</v>
      </c>
    </row>
    <row r="22" spans="1:4" ht="16.2" thickBot="1" x14ac:dyDescent="0.35">
      <c r="A22" s="137" t="s">
        <v>37</v>
      </c>
      <c r="B22" s="147" t="s">
        <v>51</v>
      </c>
      <c r="C22" s="148">
        <f>'Posto 12x36 diurno ISS 2%'!C20</f>
        <v>8.3299999999999999E-2</v>
      </c>
      <c r="D22" s="125">
        <f>C$14*C22</f>
        <v>261.40396101058911</v>
      </c>
    </row>
    <row r="23" spans="1:4" ht="16.2" thickBot="1" x14ac:dyDescent="0.35">
      <c r="A23" s="137" t="s">
        <v>39</v>
      </c>
      <c r="B23" s="149" t="s">
        <v>52</v>
      </c>
      <c r="C23" s="148">
        <f>'Posto 12x36 diurno ISS 2%'!C21</f>
        <v>0.121</v>
      </c>
      <c r="D23" s="124">
        <f>C$14*C23</f>
        <v>379.71043556159998</v>
      </c>
    </row>
    <row r="24" spans="1:4" ht="16.2" thickBot="1" x14ac:dyDescent="0.35">
      <c r="A24" s="150" t="s">
        <v>5</v>
      </c>
      <c r="B24" s="151"/>
      <c r="C24" s="126">
        <f>SUM(C22:C23)</f>
        <v>0.20429999999999998</v>
      </c>
      <c r="D24" s="127">
        <f>C$14*C24</f>
        <v>641.11439657218898</v>
      </c>
    </row>
    <row r="25" spans="1:4" x14ac:dyDescent="0.3">
      <c r="A25" s="128"/>
      <c r="B25" s="128"/>
      <c r="C25" s="128"/>
      <c r="D25" s="128"/>
    </row>
    <row r="26" spans="1:4" x14ac:dyDescent="0.3">
      <c r="A26" s="128"/>
      <c r="B26" s="128"/>
      <c r="C26" s="128"/>
      <c r="D26" s="128"/>
    </row>
    <row r="27" spans="1:4" ht="32.25" customHeight="1" x14ac:dyDescent="0.3">
      <c r="A27" s="152" t="s">
        <v>53</v>
      </c>
      <c r="B27" s="152"/>
      <c r="C27" s="152"/>
      <c r="D27" s="152"/>
    </row>
    <row r="28" spans="1:4" ht="16.2" thickBot="1" x14ac:dyDescent="0.35">
      <c r="A28" s="128"/>
      <c r="B28" s="128"/>
      <c r="C28" s="128"/>
      <c r="D28" s="128"/>
    </row>
    <row r="29" spans="1:4" ht="16.2" thickBot="1" x14ac:dyDescent="0.35">
      <c r="A29" s="135" t="s">
        <v>54</v>
      </c>
      <c r="B29" s="136" t="s">
        <v>55</v>
      </c>
      <c r="C29" s="136" t="s">
        <v>56</v>
      </c>
      <c r="D29" s="136" t="s">
        <v>36</v>
      </c>
    </row>
    <row r="30" spans="1:4" ht="16.2" thickBot="1" x14ac:dyDescent="0.35">
      <c r="A30" s="137" t="s">
        <v>37</v>
      </c>
      <c r="B30" s="138" t="s">
        <v>57</v>
      </c>
      <c r="C30" s="148">
        <f>'Posto 12x36 diurno ISS 2%'!C28</f>
        <v>0.2</v>
      </c>
      <c r="D30" s="124">
        <f t="shared" ref="D30:D38" si="0">(D$24+C$14)*C30</f>
        <v>755.84343396171062</v>
      </c>
    </row>
    <row r="31" spans="1:4" ht="16.2" thickBot="1" x14ac:dyDescent="0.35">
      <c r="A31" s="137" t="s">
        <v>39</v>
      </c>
      <c r="B31" s="138" t="s">
        <v>58</v>
      </c>
      <c r="C31" s="148">
        <f>'Posto 12x36 diurno ISS 2%'!C29</f>
        <v>2.5000000000000001E-2</v>
      </c>
      <c r="D31" s="124">
        <f t="shared" si="0"/>
        <v>94.480429245213827</v>
      </c>
    </row>
    <row r="32" spans="1:4" ht="16.2" thickBot="1" x14ac:dyDescent="0.35">
      <c r="A32" s="137" t="s">
        <v>40</v>
      </c>
      <c r="B32" s="138" t="s">
        <v>59</v>
      </c>
      <c r="C32" s="153">
        <f>'Posto 12x36 diurno ISS 2%'!C30</f>
        <v>0.03</v>
      </c>
      <c r="D32" s="124">
        <f t="shared" si="0"/>
        <v>113.37651509425658</v>
      </c>
    </row>
    <row r="33" spans="1:4" ht="16.2" thickBot="1" x14ac:dyDescent="0.35">
      <c r="A33" s="137" t="s">
        <v>41</v>
      </c>
      <c r="B33" s="138" t="s">
        <v>60</v>
      </c>
      <c r="C33" s="148">
        <f>'Posto 12x36 diurno ISS 2%'!C31</f>
        <v>1.4999999999999999E-2</v>
      </c>
      <c r="D33" s="124">
        <f t="shared" si="0"/>
        <v>56.688257547128288</v>
      </c>
    </row>
    <row r="34" spans="1:4" ht="16.2" thickBot="1" x14ac:dyDescent="0.35">
      <c r="A34" s="137" t="s">
        <v>42</v>
      </c>
      <c r="B34" s="138" t="s">
        <v>61</v>
      </c>
      <c r="C34" s="148">
        <f>'Posto 12x36 diurno ISS 2%'!C32</f>
        <v>0.01</v>
      </c>
      <c r="D34" s="124">
        <f t="shared" si="0"/>
        <v>37.792171698085525</v>
      </c>
    </row>
    <row r="35" spans="1:4" ht="16.2" thickBot="1" x14ac:dyDescent="0.35">
      <c r="A35" s="137" t="s">
        <v>44</v>
      </c>
      <c r="B35" s="138" t="s">
        <v>6</v>
      </c>
      <c r="C35" s="148">
        <f>'Posto 12x36 diurno ISS 2%'!C33</f>
        <v>6.0000000000000001E-3</v>
      </c>
      <c r="D35" s="124">
        <f t="shared" si="0"/>
        <v>22.675303018851316</v>
      </c>
    </row>
    <row r="36" spans="1:4" ht="16.2" thickBot="1" x14ac:dyDescent="0.35">
      <c r="A36" s="137" t="s">
        <v>45</v>
      </c>
      <c r="B36" s="138" t="s">
        <v>7</v>
      </c>
      <c r="C36" s="148">
        <f>'Posto 12x36 diurno ISS 2%'!C34</f>
        <v>2E-3</v>
      </c>
      <c r="D36" s="124">
        <f t="shared" si="0"/>
        <v>7.5584343396171052</v>
      </c>
    </row>
    <row r="37" spans="1:4" ht="16.2" thickBot="1" x14ac:dyDescent="0.35">
      <c r="A37" s="137" t="s">
        <v>62</v>
      </c>
      <c r="B37" s="138" t="s">
        <v>8</v>
      </c>
      <c r="C37" s="148">
        <f>'Posto 12x36 diurno ISS 2%'!C35</f>
        <v>0.08</v>
      </c>
      <c r="D37" s="124">
        <f t="shared" si="0"/>
        <v>302.3373735846842</v>
      </c>
    </row>
    <row r="38" spans="1:4" ht="16.2" thickBot="1" x14ac:dyDescent="0.35">
      <c r="A38" s="150" t="s">
        <v>63</v>
      </c>
      <c r="B38" s="151"/>
      <c r="C38" s="113">
        <f>SUM(C30:C37)</f>
        <v>0.36800000000000005</v>
      </c>
      <c r="D38" s="124">
        <f t="shared" si="0"/>
        <v>1390.7519184895475</v>
      </c>
    </row>
    <row r="39" spans="1:4" x14ac:dyDescent="0.3">
      <c r="A39" s="128"/>
      <c r="B39" s="128"/>
      <c r="C39" s="128"/>
      <c r="D39" s="128"/>
    </row>
    <row r="40" spans="1:4" x14ac:dyDescent="0.3">
      <c r="A40" s="128"/>
      <c r="B40" s="128"/>
      <c r="C40" s="128"/>
      <c r="D40" s="128"/>
    </row>
    <row r="41" spans="1:4" x14ac:dyDescent="0.3">
      <c r="A41" s="146" t="s">
        <v>64</v>
      </c>
      <c r="B41" s="146"/>
      <c r="C41" s="146"/>
      <c r="D41" s="128"/>
    </row>
    <row r="42" spans="1:4" ht="16.2" thickBot="1" x14ac:dyDescent="0.35">
      <c r="A42" s="128"/>
      <c r="B42" s="128"/>
      <c r="C42" s="128"/>
      <c r="D42" s="128"/>
    </row>
    <row r="43" spans="1:4" ht="16.2" thickBot="1" x14ac:dyDescent="0.35">
      <c r="A43" s="135" t="s">
        <v>65</v>
      </c>
      <c r="B43" s="136" t="s">
        <v>66</v>
      </c>
      <c r="C43" s="136" t="s">
        <v>36</v>
      </c>
      <c r="D43" s="128"/>
    </row>
    <row r="44" spans="1:4" ht="16.2" thickBot="1" x14ac:dyDescent="0.35">
      <c r="A44" s="137" t="s">
        <v>37</v>
      </c>
      <c r="B44" s="154" t="str">
        <f>'Posto 12x36 diurno ISS 2%'!B42</f>
        <v>Transporte</v>
      </c>
      <c r="C44" s="112">
        <f>'Posto 12x36 diurno ISS 2%'!C42</f>
        <v>75.104800000000012</v>
      </c>
      <c r="D44" s="128"/>
    </row>
    <row r="45" spans="1:4" ht="16.2" thickBot="1" x14ac:dyDescent="0.35">
      <c r="A45" s="137" t="s">
        <v>39</v>
      </c>
      <c r="B45" s="154" t="str">
        <f>'Posto 12x36 diurno ISS 2%'!B43</f>
        <v>Auxílio-Refeição</v>
      </c>
      <c r="C45" s="112">
        <f>'Posto 12x36 diurno ISS 2%'!C43</f>
        <v>461.77480000000003</v>
      </c>
      <c r="D45" s="128"/>
    </row>
    <row r="46" spans="1:4" ht="16.2" thickBot="1" x14ac:dyDescent="0.35">
      <c r="A46" s="137" t="s">
        <v>40</v>
      </c>
      <c r="B46" s="154" t="str">
        <f>'Posto 12x36 diurno ISS 2%'!B44</f>
        <v>Benefício Seguro de Vida em Grupo</v>
      </c>
      <c r="C46" s="112">
        <f>'Posto 12x36 diurno ISS 2%'!C44</f>
        <v>20</v>
      </c>
      <c r="D46" s="128"/>
    </row>
    <row r="47" spans="1:4" ht="16.2" thickBot="1" x14ac:dyDescent="0.35">
      <c r="A47" s="156" t="s">
        <v>41</v>
      </c>
      <c r="B47" s="154" t="str">
        <f>'Posto 12x36 diurno ISS 2%'!B45</f>
        <v>Assistência Médica</v>
      </c>
      <c r="C47" s="112">
        <f>'Posto 12x36 diurno ISS 2%'!C45</f>
        <v>178.57149999999999</v>
      </c>
      <c r="D47" s="128"/>
    </row>
    <row r="48" spans="1:4" ht="16.2" thickBot="1" x14ac:dyDescent="0.35">
      <c r="A48" s="156" t="s">
        <v>42</v>
      </c>
      <c r="B48" s="154" t="str">
        <f>'Posto 12x36 diurno ISS 2%'!B46</f>
        <v>Cesta Básica Suplementar</v>
      </c>
      <c r="C48" s="112">
        <f>'Posto 12x36 diurno ISS 2%'!C46</f>
        <v>178.57149999999999</v>
      </c>
      <c r="D48" s="128"/>
    </row>
    <row r="49" spans="1:4" ht="16.2" thickBot="1" x14ac:dyDescent="0.35">
      <c r="A49" s="156" t="s">
        <v>44</v>
      </c>
      <c r="B49" s="154" t="str">
        <f>'Posto 12x36 diurno ISS 2%'!B47</f>
        <v>Reciclagem</v>
      </c>
      <c r="C49" s="112">
        <f>'Posto 12x36 diurno ISS 2%'!C47</f>
        <v>35</v>
      </c>
      <c r="D49" s="128"/>
    </row>
    <row r="50" spans="1:4" ht="16.2" thickBot="1" x14ac:dyDescent="0.35">
      <c r="A50" s="156" t="s">
        <v>45</v>
      </c>
      <c r="B50" s="154" t="str">
        <f>'Posto 12x36 diurno ISS 2%'!B48</f>
        <v>Participação nos Lucros</v>
      </c>
      <c r="C50" s="112">
        <f>'Posto 12x36 diurno ISS 2%'!C48</f>
        <v>42.623333333333335</v>
      </c>
      <c r="D50" s="128"/>
    </row>
    <row r="51" spans="1:4" ht="16.2" thickBot="1" x14ac:dyDescent="0.35">
      <c r="A51" s="156" t="s">
        <v>62</v>
      </c>
      <c r="B51" s="154" t="str">
        <f>'Posto 12x36 diurno ISS 2%'!B49</f>
        <v>Outro (Especificar)</v>
      </c>
      <c r="C51" s="112">
        <f>'Posto 12x36 diurno ISS 2%'!C49</f>
        <v>0</v>
      </c>
      <c r="D51" s="128"/>
    </row>
    <row r="52" spans="1:4" ht="16.2" thickBot="1" x14ac:dyDescent="0.35">
      <c r="A52" s="142" t="s">
        <v>5</v>
      </c>
      <c r="B52" s="143"/>
      <c r="C52" s="112">
        <f>SUM(C44:C51)</f>
        <v>991.64593333333335</v>
      </c>
      <c r="D52" s="128"/>
    </row>
    <row r="53" spans="1:4" x14ac:dyDescent="0.3">
      <c r="A53" s="128"/>
      <c r="B53" s="128"/>
      <c r="C53" s="128"/>
      <c r="D53" s="128"/>
    </row>
    <row r="54" spans="1:4" x14ac:dyDescent="0.3">
      <c r="A54" s="128"/>
      <c r="B54" s="128"/>
      <c r="C54" s="128"/>
      <c r="D54" s="128"/>
    </row>
    <row r="55" spans="1:4" x14ac:dyDescent="0.3">
      <c r="A55" s="146" t="s">
        <v>68</v>
      </c>
      <c r="B55" s="146"/>
      <c r="C55" s="146"/>
      <c r="D55" s="128"/>
    </row>
    <row r="56" spans="1:4" ht="16.2" thickBot="1" x14ac:dyDescent="0.35">
      <c r="A56" s="128"/>
      <c r="B56" s="128"/>
      <c r="C56" s="128"/>
      <c r="D56" s="128"/>
    </row>
    <row r="57" spans="1:4" ht="16.2" thickBot="1" x14ac:dyDescent="0.35">
      <c r="A57" s="135">
        <v>2</v>
      </c>
      <c r="B57" s="136" t="s">
        <v>69</v>
      </c>
      <c r="C57" s="136" t="s">
        <v>36</v>
      </c>
      <c r="D57" s="128"/>
    </row>
    <row r="58" spans="1:4" ht="16.2" thickBot="1" x14ac:dyDescent="0.35">
      <c r="A58" s="137" t="s">
        <v>49</v>
      </c>
      <c r="B58" s="138" t="s">
        <v>50</v>
      </c>
      <c r="C58" s="112">
        <f>D24</f>
        <v>641.11439657218898</v>
      </c>
      <c r="D58" s="128"/>
    </row>
    <row r="59" spans="1:4" ht="16.2" thickBot="1" x14ac:dyDescent="0.35">
      <c r="A59" s="137" t="s">
        <v>54</v>
      </c>
      <c r="B59" s="138" t="s">
        <v>55</v>
      </c>
      <c r="C59" s="112">
        <f>D38</f>
        <v>1390.7519184895475</v>
      </c>
      <c r="D59" s="128"/>
    </row>
    <row r="60" spans="1:4" ht="16.2" thickBot="1" x14ac:dyDescent="0.35">
      <c r="A60" s="137" t="s">
        <v>65</v>
      </c>
      <c r="B60" s="138" t="s">
        <v>66</v>
      </c>
      <c r="C60" s="112">
        <f>C52</f>
        <v>991.64593333333335</v>
      </c>
      <c r="D60" s="128"/>
    </row>
    <row r="61" spans="1:4" ht="16.2" thickBot="1" x14ac:dyDescent="0.35">
      <c r="A61" s="150" t="s">
        <v>5</v>
      </c>
      <c r="B61" s="151"/>
      <c r="C61" s="112">
        <f>SUM(C58:C60)</f>
        <v>3023.5122483950699</v>
      </c>
      <c r="D61" s="128"/>
    </row>
    <row r="62" spans="1:4" x14ac:dyDescent="0.3">
      <c r="A62" s="157"/>
      <c r="B62" s="128"/>
      <c r="C62" s="128"/>
      <c r="D62" s="128"/>
    </row>
    <row r="63" spans="1:4" x14ac:dyDescent="0.3">
      <c r="A63" s="128"/>
      <c r="B63" s="128"/>
      <c r="C63" s="128"/>
      <c r="D63" s="128"/>
    </row>
    <row r="64" spans="1:4" x14ac:dyDescent="0.3">
      <c r="A64" s="144" t="s">
        <v>70</v>
      </c>
      <c r="B64" s="144"/>
      <c r="C64" s="144"/>
      <c r="D64" s="128"/>
    </row>
    <row r="65" spans="1:4" ht="16.2" thickBot="1" x14ac:dyDescent="0.35">
      <c r="A65" s="128"/>
      <c r="B65" s="128"/>
      <c r="C65" s="128"/>
      <c r="D65" s="128"/>
    </row>
    <row r="66" spans="1:4" ht="16.2" thickBot="1" x14ac:dyDescent="0.35">
      <c r="A66" s="135">
        <v>3</v>
      </c>
      <c r="B66" s="136" t="s">
        <v>71</v>
      </c>
      <c r="C66" s="136" t="s">
        <v>56</v>
      </c>
      <c r="D66" s="136" t="s">
        <v>36</v>
      </c>
    </row>
    <row r="67" spans="1:4" ht="16.2" thickBot="1" x14ac:dyDescent="0.35">
      <c r="A67" s="137" t="s">
        <v>37</v>
      </c>
      <c r="B67" s="158" t="s">
        <v>72</v>
      </c>
      <c r="C67" s="148">
        <f>'Posto 12x36 diurno ISS 2%'!C65</f>
        <v>4.1999999999999997E-3</v>
      </c>
      <c r="D67" s="112">
        <f>(C$14)*C67</f>
        <v>13.180031647592726</v>
      </c>
    </row>
    <row r="68" spans="1:4" ht="16.2" thickBot="1" x14ac:dyDescent="0.35">
      <c r="A68" s="137" t="s">
        <v>39</v>
      </c>
      <c r="B68" s="159" t="s">
        <v>73</v>
      </c>
      <c r="C68" s="148">
        <f>'Posto 12x36 diurno ISS 2%'!C66</f>
        <v>3.3599999999999998E-4</v>
      </c>
      <c r="D68" s="112">
        <f t="shared" ref="D68:D72" si="1">(C$14)*C68</f>
        <v>1.0544025318074182</v>
      </c>
    </row>
    <row r="69" spans="1:4" ht="16.2" thickBot="1" x14ac:dyDescent="0.35">
      <c r="A69" s="137" t="s">
        <v>40</v>
      </c>
      <c r="B69" s="158" t="s">
        <v>74</v>
      </c>
      <c r="C69" s="148">
        <f>'Posto 12x36 diurno ISS 2%'!C67</f>
        <v>3.5999999999999999E-3</v>
      </c>
      <c r="D69" s="112">
        <f t="shared" si="1"/>
        <v>11.297169983650909</v>
      </c>
    </row>
    <row r="70" spans="1:4" ht="16.2" thickBot="1" x14ac:dyDescent="0.35">
      <c r="A70" s="137" t="s">
        <v>41</v>
      </c>
      <c r="B70" s="158" t="s">
        <v>75</v>
      </c>
      <c r="C70" s="148">
        <f>'Posto 12x36 diurno ISS 2%'!C68</f>
        <v>1.9400000000000001E-2</v>
      </c>
      <c r="D70" s="112">
        <f t="shared" si="1"/>
        <v>60.879193800785458</v>
      </c>
    </row>
    <row r="71" spans="1:4" ht="16.2" thickBot="1" x14ac:dyDescent="0.35">
      <c r="A71" s="137" t="s">
        <v>42</v>
      </c>
      <c r="B71" s="158" t="s">
        <v>76</v>
      </c>
      <c r="C71" s="148">
        <f>'Posto 12x36 diurno ISS 2%'!C69</f>
        <v>7.1392000000000009E-3</v>
      </c>
      <c r="D71" s="112">
        <f t="shared" si="1"/>
        <v>22.403543318689049</v>
      </c>
    </row>
    <row r="72" spans="1:4" ht="16.2" thickBot="1" x14ac:dyDescent="0.35">
      <c r="A72" s="137" t="s">
        <v>44</v>
      </c>
      <c r="B72" s="158" t="s">
        <v>77</v>
      </c>
      <c r="C72" s="148">
        <f>'Posto 12x36 diurno ISS 2%'!C70</f>
        <v>3.6400000000000002E-2</v>
      </c>
      <c r="D72" s="112">
        <f t="shared" si="1"/>
        <v>114.22694094580365</v>
      </c>
    </row>
    <row r="73" spans="1:4" ht="16.2" thickBot="1" x14ac:dyDescent="0.35">
      <c r="A73" s="150" t="s">
        <v>5</v>
      </c>
      <c r="B73" s="151"/>
      <c r="C73" s="122">
        <f>SUM(C67:C72)</f>
        <v>7.1075200000000005E-2</v>
      </c>
      <c r="D73" s="112">
        <f>SUM(D67:D72)</f>
        <v>223.04128222832918</v>
      </c>
    </row>
    <row r="74" spans="1:4" x14ac:dyDescent="0.3">
      <c r="A74" s="128"/>
      <c r="B74" s="128"/>
      <c r="C74" s="128"/>
      <c r="D74" s="128"/>
    </row>
    <row r="75" spans="1:4" x14ac:dyDescent="0.3">
      <c r="A75" s="128"/>
      <c r="B75" s="128"/>
      <c r="C75" s="128"/>
      <c r="D75" s="128"/>
    </row>
    <row r="76" spans="1:4" x14ac:dyDescent="0.3">
      <c r="A76" s="144" t="s">
        <v>78</v>
      </c>
      <c r="B76" s="144"/>
      <c r="C76" s="144"/>
      <c r="D76" s="128"/>
    </row>
    <row r="77" spans="1:4" x14ac:dyDescent="0.3">
      <c r="A77" s="128"/>
      <c r="B77" s="128"/>
      <c r="C77" s="128"/>
      <c r="D77" s="128"/>
    </row>
    <row r="78" spans="1:4" x14ac:dyDescent="0.3">
      <c r="A78" s="128"/>
      <c r="B78" s="128"/>
      <c r="C78" s="128"/>
      <c r="D78" s="128"/>
    </row>
    <row r="79" spans="1:4" x14ac:dyDescent="0.3">
      <c r="A79" s="146" t="s">
        <v>79</v>
      </c>
      <c r="B79" s="146"/>
      <c r="C79" s="146"/>
      <c r="D79" s="128"/>
    </row>
    <row r="80" spans="1:4" ht="16.2" thickBot="1" x14ac:dyDescent="0.35">
      <c r="A80" s="145"/>
      <c r="B80" s="128"/>
      <c r="C80" s="128"/>
      <c r="D80" s="128"/>
    </row>
    <row r="81" spans="1:7" ht="16.2" thickBot="1" x14ac:dyDescent="0.35">
      <c r="A81" s="135" t="s">
        <v>80</v>
      </c>
      <c r="B81" s="136" t="s">
        <v>81</v>
      </c>
      <c r="C81" s="136" t="s">
        <v>56</v>
      </c>
      <c r="D81" s="136" t="s">
        <v>36</v>
      </c>
    </row>
    <row r="82" spans="1:7" ht="16.2" thickBot="1" x14ac:dyDescent="0.35">
      <c r="A82" s="137" t="s">
        <v>37</v>
      </c>
      <c r="B82" s="138" t="s">
        <v>158</v>
      </c>
      <c r="C82" s="153">
        <f>'Posto 12x36 diurno ISS 2%'!C80</f>
        <v>6.9444444444444441E-3</v>
      </c>
      <c r="D82" s="112">
        <f>(C$14)*C82</f>
        <v>21.792380369696968</v>
      </c>
    </row>
    <row r="83" spans="1:7" ht="16.2" thickBot="1" x14ac:dyDescent="0.35">
      <c r="A83" s="137" t="s">
        <v>39</v>
      </c>
      <c r="B83" s="138" t="s">
        <v>81</v>
      </c>
      <c r="C83" s="153">
        <f>'Posto 12x36 diurno ISS 2%'!C81</f>
        <v>8.0000000000000002E-3</v>
      </c>
      <c r="D83" s="112">
        <f>(C$14)*C83</f>
        <v>25.10482218589091</v>
      </c>
    </row>
    <row r="84" spans="1:7" ht="16.2" thickBot="1" x14ac:dyDescent="0.35">
      <c r="A84" s="137" t="s">
        <v>40</v>
      </c>
      <c r="B84" s="138" t="s">
        <v>82</v>
      </c>
      <c r="C84" s="153">
        <f>'Posto 12x36 diurno ISS 2%'!C82</f>
        <v>1.4999999999999999E-2</v>
      </c>
      <c r="D84" s="112">
        <f>(C$14)*C84</f>
        <v>47.071541598545451</v>
      </c>
    </row>
    <row r="85" spans="1:7" ht="16.2" thickBot="1" x14ac:dyDescent="0.35">
      <c r="A85" s="137" t="s">
        <v>41</v>
      </c>
      <c r="B85" s="138" t="s">
        <v>83</v>
      </c>
      <c r="C85" s="153">
        <f>'Posto 12x36 diurno ISS 2%'!C83</f>
        <v>0.01</v>
      </c>
      <c r="D85" s="112">
        <f t="shared" ref="D85:D88" si="2">(C$14)*C85</f>
        <v>31.381027732363638</v>
      </c>
    </row>
    <row r="86" spans="1:7" ht="16.2" thickBot="1" x14ac:dyDescent="0.35">
      <c r="A86" s="137" t="s">
        <v>42</v>
      </c>
      <c r="B86" s="138" t="s">
        <v>84</v>
      </c>
      <c r="C86" s="153">
        <f>'Posto 12x36 diurno ISS 2%'!C84</f>
        <v>0.01</v>
      </c>
      <c r="D86" s="112">
        <f t="shared" si="2"/>
        <v>31.381027732363638</v>
      </c>
    </row>
    <row r="87" spans="1:7" ht="16.2" thickBot="1" x14ac:dyDescent="0.35">
      <c r="A87" s="137" t="s">
        <v>44</v>
      </c>
      <c r="B87" s="154" t="str">
        <f>'Posto 12x36 diurno ISS 2%'!B85</f>
        <v>Outros (especificar)</v>
      </c>
      <c r="C87" s="153">
        <f>'Posto 12x36 diurno ISS 2%'!C85</f>
        <v>0</v>
      </c>
      <c r="D87" s="112">
        <f t="shared" si="2"/>
        <v>0</v>
      </c>
    </row>
    <row r="88" spans="1:7" ht="16.2" thickBot="1" x14ac:dyDescent="0.35">
      <c r="A88" s="150" t="s">
        <v>63</v>
      </c>
      <c r="B88" s="151"/>
      <c r="C88" s="122">
        <f>SUM(C82:C87)</f>
        <v>4.9944444444444444E-2</v>
      </c>
      <c r="D88" s="112">
        <f t="shared" si="2"/>
        <v>156.7307996188606</v>
      </c>
    </row>
    <row r="89" spans="1:7" x14ac:dyDescent="0.3">
      <c r="A89" s="128"/>
      <c r="B89" s="128"/>
      <c r="C89" s="128"/>
      <c r="D89" s="128"/>
    </row>
    <row r="90" spans="1:7" x14ac:dyDescent="0.3">
      <c r="A90" s="128"/>
      <c r="B90" s="128"/>
      <c r="C90" s="128"/>
      <c r="D90" s="128"/>
    </row>
    <row r="91" spans="1:7" x14ac:dyDescent="0.3">
      <c r="A91" s="146" t="s">
        <v>85</v>
      </c>
      <c r="B91" s="146"/>
      <c r="C91" s="146"/>
      <c r="D91" s="128"/>
    </row>
    <row r="92" spans="1:7" ht="16.2" thickBot="1" x14ac:dyDescent="0.35">
      <c r="A92" s="145"/>
      <c r="B92" s="128"/>
      <c r="C92" s="128"/>
      <c r="D92" s="128"/>
      <c r="E92" s="128"/>
      <c r="F92" s="128"/>
      <c r="G92" s="128"/>
    </row>
    <row r="93" spans="1:7" ht="16.2" thickBot="1" x14ac:dyDescent="0.35">
      <c r="A93" s="135" t="s">
        <v>86</v>
      </c>
      <c r="B93" s="136" t="s">
        <v>125</v>
      </c>
      <c r="C93" s="136" t="s">
        <v>36</v>
      </c>
      <c r="D93" s="128"/>
      <c r="E93" s="139">
        <f>C10+C11</f>
        <v>2659.6959999999999</v>
      </c>
      <c r="F93" s="128"/>
      <c r="G93" s="128"/>
    </row>
    <row r="94" spans="1:7" ht="16.2" thickBot="1" x14ac:dyDescent="0.35">
      <c r="A94" s="137" t="s">
        <v>37</v>
      </c>
      <c r="B94" s="138" t="s">
        <v>101</v>
      </c>
      <c r="C94" s="120">
        <f>E98</f>
        <v>294.40416814545461</v>
      </c>
      <c r="D94" s="128"/>
      <c r="E94" s="139"/>
      <c r="F94" s="128"/>
      <c r="G94" s="128"/>
    </row>
    <row r="95" spans="1:7" ht="16.2" thickBot="1" x14ac:dyDescent="0.35">
      <c r="A95" s="150" t="s">
        <v>5</v>
      </c>
      <c r="B95" s="151"/>
      <c r="C95" s="120">
        <f>C94</f>
        <v>294.40416814545461</v>
      </c>
      <c r="D95" s="128"/>
      <c r="E95" s="139"/>
      <c r="F95" s="128"/>
      <c r="G95" s="128"/>
    </row>
    <row r="96" spans="1:7" x14ac:dyDescent="0.3">
      <c r="A96" s="128"/>
      <c r="B96" s="128"/>
      <c r="C96" s="128"/>
      <c r="D96" s="128"/>
      <c r="E96" s="139">
        <f>E93/220</f>
        <v>12.089527272727272</v>
      </c>
      <c r="F96" s="128"/>
      <c r="G96" s="128"/>
    </row>
    <row r="97" spans="1:7" x14ac:dyDescent="0.3">
      <c r="A97" s="128"/>
      <c r="B97" s="128"/>
      <c r="C97" s="128"/>
      <c r="D97" s="128"/>
      <c r="E97" s="139">
        <f>E96*1.6</f>
        <v>19.343243636363638</v>
      </c>
      <c r="F97" s="128"/>
      <c r="G97" s="128"/>
    </row>
    <row r="98" spans="1:7" x14ac:dyDescent="0.3">
      <c r="A98" s="146" t="s">
        <v>88</v>
      </c>
      <c r="B98" s="146"/>
      <c r="C98" s="146"/>
      <c r="D98" s="128"/>
      <c r="E98" s="139">
        <f>E97*15.22</f>
        <v>294.40416814545461</v>
      </c>
      <c r="F98" s="128"/>
      <c r="G98" s="128"/>
    </row>
    <row r="99" spans="1:7" ht="16.2" thickBot="1" x14ac:dyDescent="0.35">
      <c r="A99" s="145"/>
      <c r="B99" s="128"/>
      <c r="C99" s="128"/>
      <c r="D99" s="128"/>
      <c r="E99" s="128"/>
      <c r="F99" s="128"/>
      <c r="G99" s="128"/>
    </row>
    <row r="100" spans="1:7" ht="16.2" thickBot="1" x14ac:dyDescent="0.35">
      <c r="A100" s="135">
        <v>4</v>
      </c>
      <c r="B100" s="136" t="s">
        <v>89</v>
      </c>
      <c r="C100" s="136" t="s">
        <v>36</v>
      </c>
      <c r="D100" s="128"/>
      <c r="E100" s="128"/>
      <c r="F100" s="128"/>
      <c r="G100" s="128"/>
    </row>
    <row r="101" spans="1:7" ht="16.2" thickBot="1" x14ac:dyDescent="0.35">
      <c r="A101" s="137" t="s">
        <v>80</v>
      </c>
      <c r="B101" s="138" t="s">
        <v>81</v>
      </c>
      <c r="C101" s="112">
        <f>D88</f>
        <v>156.7307996188606</v>
      </c>
      <c r="D101" s="128"/>
      <c r="E101" s="128"/>
      <c r="F101" s="128"/>
      <c r="G101" s="128"/>
    </row>
    <row r="102" spans="1:7" ht="16.2" thickBot="1" x14ac:dyDescent="0.35">
      <c r="A102" s="137" t="s">
        <v>86</v>
      </c>
      <c r="B102" s="138" t="s">
        <v>87</v>
      </c>
      <c r="C102" s="112">
        <f>C95</f>
        <v>294.40416814545461</v>
      </c>
      <c r="D102" s="128"/>
      <c r="E102" s="128"/>
      <c r="F102" s="128"/>
      <c r="G102" s="128"/>
    </row>
    <row r="103" spans="1:7" ht="16.2" thickBot="1" x14ac:dyDescent="0.35">
      <c r="A103" s="150" t="s">
        <v>5</v>
      </c>
      <c r="B103" s="151"/>
      <c r="C103" s="119">
        <f>C101+C102</f>
        <v>451.13496776431521</v>
      </c>
      <c r="D103" s="128"/>
      <c r="E103" s="128"/>
      <c r="F103" s="128"/>
      <c r="G103" s="128"/>
    </row>
    <row r="104" spans="1:7" x14ac:dyDescent="0.3">
      <c r="A104" s="128"/>
      <c r="B104" s="128"/>
      <c r="C104" s="128"/>
      <c r="D104" s="128"/>
    </row>
    <row r="105" spans="1:7" x14ac:dyDescent="0.3">
      <c r="A105" s="128"/>
      <c r="B105" s="128"/>
      <c r="C105" s="128"/>
      <c r="D105" s="128"/>
    </row>
    <row r="106" spans="1:7" x14ac:dyDescent="0.3">
      <c r="A106" s="144" t="s">
        <v>90</v>
      </c>
      <c r="B106" s="144"/>
      <c r="C106" s="144"/>
      <c r="D106" s="128"/>
    </row>
    <row r="107" spans="1:7" ht="16.2" thickBot="1" x14ac:dyDescent="0.35">
      <c r="A107" s="128"/>
      <c r="B107" s="128"/>
      <c r="C107" s="128"/>
      <c r="D107" s="128"/>
    </row>
    <row r="108" spans="1:7" ht="16.2" thickBot="1" x14ac:dyDescent="0.35">
      <c r="A108" s="135">
        <v>5</v>
      </c>
      <c r="B108" s="160" t="s">
        <v>22</v>
      </c>
      <c r="C108" s="136" t="s">
        <v>36</v>
      </c>
      <c r="D108" s="128"/>
    </row>
    <row r="109" spans="1:7" ht="16.2" thickBot="1" x14ac:dyDescent="0.35">
      <c r="A109" s="137" t="s">
        <v>37</v>
      </c>
      <c r="B109" s="138" t="s">
        <v>91</v>
      </c>
      <c r="C109" s="110">
        <f>'Planilha de Apoio - P 12 x 36'!C50</f>
        <v>285.41666666666669</v>
      </c>
      <c r="D109" s="128"/>
    </row>
    <row r="110" spans="1:7" ht="16.2" thickBot="1" x14ac:dyDescent="0.35">
      <c r="A110" s="137" t="s">
        <v>39</v>
      </c>
      <c r="B110" s="138" t="s">
        <v>92</v>
      </c>
      <c r="C110" s="110">
        <f>'Planilha de Apoio - P 12 x 36'!D34</f>
        <v>4.75</v>
      </c>
      <c r="D110" s="128"/>
    </row>
    <row r="111" spans="1:7" ht="16.2" thickBot="1" x14ac:dyDescent="0.35">
      <c r="A111" s="137" t="s">
        <v>40</v>
      </c>
      <c r="B111" s="49" t="s">
        <v>141</v>
      </c>
      <c r="C111" s="46"/>
    </row>
    <row r="112" spans="1:7" ht="16.2" thickBot="1" x14ac:dyDescent="0.35">
      <c r="A112" s="137" t="s">
        <v>41</v>
      </c>
      <c r="B112" s="49" t="s">
        <v>141</v>
      </c>
      <c r="C112" s="46"/>
    </row>
    <row r="113" spans="1:6" ht="16.2" thickBot="1" x14ac:dyDescent="0.35">
      <c r="A113" s="150" t="s">
        <v>63</v>
      </c>
      <c r="B113" s="151"/>
      <c r="C113" s="112">
        <f>SUM(C109:C112)</f>
        <v>290.16666666666669</v>
      </c>
    </row>
    <row r="116" spans="1:6" x14ac:dyDescent="0.3">
      <c r="A116" s="95" t="s">
        <v>93</v>
      </c>
      <c r="B116" s="95"/>
      <c r="C116" s="95"/>
    </row>
    <row r="117" spans="1:6" ht="16.2" thickBot="1" x14ac:dyDescent="0.35"/>
    <row r="118" spans="1:6" ht="16.2" thickBot="1" x14ac:dyDescent="0.35">
      <c r="A118" s="135">
        <v>6</v>
      </c>
      <c r="B118" s="160" t="s">
        <v>23</v>
      </c>
      <c r="C118" s="136" t="s">
        <v>56</v>
      </c>
      <c r="D118" s="136" t="s">
        <v>36</v>
      </c>
    </row>
    <row r="119" spans="1:6" ht="16.2" thickBot="1" x14ac:dyDescent="0.35">
      <c r="A119" s="137" t="s">
        <v>37</v>
      </c>
      <c r="B119" s="161" t="s">
        <v>24</v>
      </c>
      <c r="C119" s="45">
        <f>'Posto 12x36 diurno ISS 2%'!C117</f>
        <v>0.1</v>
      </c>
      <c r="D119" s="111">
        <f>C119*C138</f>
        <v>712.59579382907441</v>
      </c>
      <c r="E119" s="37"/>
      <c r="F119" s="37"/>
    </row>
    <row r="120" spans="1:6" ht="16.2" thickBot="1" x14ac:dyDescent="0.35">
      <c r="A120" s="137" t="s">
        <v>39</v>
      </c>
      <c r="B120" s="161" t="s">
        <v>26</v>
      </c>
      <c r="C120" s="45">
        <f>C119</f>
        <v>0.1</v>
      </c>
      <c r="D120" s="111">
        <f>C120*(C138+D119)</f>
        <v>783.85537321198194</v>
      </c>
      <c r="E120" s="37"/>
      <c r="F120" s="37"/>
    </row>
    <row r="121" spans="1:6" ht="16.2" thickBot="1" x14ac:dyDescent="0.35">
      <c r="A121" s="137" t="s">
        <v>40</v>
      </c>
      <c r="B121" s="138" t="s">
        <v>25</v>
      </c>
      <c r="C121" s="113"/>
      <c r="D121" s="112">
        <f>(C$14+C$61+D$73+C$103+C$113)*C121</f>
        <v>0</v>
      </c>
      <c r="E121" s="37"/>
      <c r="F121" s="37"/>
    </row>
    <row r="122" spans="1:6" ht="16.2" thickBot="1" x14ac:dyDescent="0.35">
      <c r="A122" s="137"/>
      <c r="B122" s="161" t="s">
        <v>105</v>
      </c>
      <c r="C122" s="114">
        <f>C123+C124</f>
        <v>3.6499999999999998E-2</v>
      </c>
      <c r="D122" s="111">
        <f>C122*E128</f>
        <v>344.51880935370627</v>
      </c>
      <c r="E122" s="35">
        <f>C123+C124+C126</f>
        <v>8.6499999999999994E-2</v>
      </c>
      <c r="F122" s="37"/>
    </row>
    <row r="123" spans="1:6" ht="16.2" thickBot="1" x14ac:dyDescent="0.35">
      <c r="A123" s="137"/>
      <c r="B123" s="138" t="s">
        <v>103</v>
      </c>
      <c r="C123" s="113">
        <v>0.03</v>
      </c>
      <c r="D123" s="112">
        <f>C123*E128</f>
        <v>283.16614467427917</v>
      </c>
      <c r="E123" s="37"/>
      <c r="F123" s="37"/>
    </row>
    <row r="124" spans="1:6" ht="16.2" thickBot="1" x14ac:dyDescent="0.35">
      <c r="A124" s="137"/>
      <c r="B124" s="138" t="s">
        <v>104</v>
      </c>
      <c r="C124" s="113">
        <v>6.4999999999999997E-3</v>
      </c>
      <c r="D124" s="112">
        <f>C124*E128</f>
        <v>61.35266467942715</v>
      </c>
      <c r="E124" s="37"/>
      <c r="F124" s="37"/>
    </row>
    <row r="125" spans="1:6" ht="16.2" thickBot="1" x14ac:dyDescent="0.35">
      <c r="A125" s="137"/>
      <c r="B125" s="161" t="s">
        <v>106</v>
      </c>
      <c r="C125" s="114">
        <v>0</v>
      </c>
      <c r="D125" s="111">
        <f>C125*E128</f>
        <v>0</v>
      </c>
      <c r="E125" s="37"/>
      <c r="F125" s="37"/>
    </row>
    <row r="126" spans="1:6" ht="16.2" thickBot="1" x14ac:dyDescent="0.35">
      <c r="A126" s="137"/>
      <c r="B126" s="161" t="s">
        <v>107</v>
      </c>
      <c r="C126" s="114">
        <v>0.05</v>
      </c>
      <c r="D126" s="111">
        <f>C126*E128</f>
        <v>471.94357445713194</v>
      </c>
      <c r="E126" s="37"/>
      <c r="F126" s="37"/>
    </row>
    <row r="127" spans="1:6" ht="16.2" thickBot="1" x14ac:dyDescent="0.35">
      <c r="A127" s="162" t="s">
        <v>63</v>
      </c>
      <c r="B127" s="163"/>
      <c r="C127" s="114">
        <f>C119+C120+C122+C125+C126</f>
        <v>0.28650000000000003</v>
      </c>
      <c r="D127" s="111">
        <f>D119+D120+D122+D125+D126</f>
        <v>2312.9135508518948</v>
      </c>
      <c r="E127" s="37"/>
      <c r="F127" s="67">
        <f>C138+D119+D120</f>
        <v>8622.4091053318007</v>
      </c>
    </row>
    <row r="128" spans="1:6" x14ac:dyDescent="0.3">
      <c r="E128" s="37">
        <f>(F127)/(100%-E122)</f>
        <v>9438.8714891426389</v>
      </c>
      <c r="F128" s="37"/>
    </row>
    <row r="129" spans="1:6" x14ac:dyDescent="0.3">
      <c r="E129" s="37"/>
      <c r="F129" s="37"/>
    </row>
    <row r="130" spans="1:6" x14ac:dyDescent="0.3">
      <c r="A130" s="144" t="s">
        <v>94</v>
      </c>
      <c r="B130" s="144"/>
      <c r="C130" s="144"/>
      <c r="E130" s="37"/>
      <c r="F130" s="37"/>
    </row>
    <row r="131" spans="1:6" ht="16.2" thickBot="1" x14ac:dyDescent="0.35">
      <c r="A131" s="128"/>
      <c r="B131" s="128"/>
      <c r="C131" s="128"/>
      <c r="E131" s="37"/>
      <c r="F131" s="37"/>
    </row>
    <row r="132" spans="1:6" ht="16.2" thickBot="1" x14ac:dyDescent="0.35">
      <c r="A132" s="135"/>
      <c r="B132" s="136" t="s">
        <v>95</v>
      </c>
      <c r="C132" s="136" t="s">
        <v>36</v>
      </c>
    </row>
    <row r="133" spans="1:6" ht="16.2" thickBot="1" x14ac:dyDescent="0.35">
      <c r="A133" s="164" t="s">
        <v>37</v>
      </c>
      <c r="B133" s="138" t="s">
        <v>34</v>
      </c>
      <c r="C133" s="115">
        <f>C14</f>
        <v>3138.1027732363636</v>
      </c>
    </row>
    <row r="134" spans="1:6" ht="16.2" thickBot="1" x14ac:dyDescent="0.35">
      <c r="A134" s="164" t="s">
        <v>39</v>
      </c>
      <c r="B134" s="138" t="s">
        <v>47</v>
      </c>
      <c r="C134" s="115">
        <f>C61</f>
        <v>3023.5122483950699</v>
      </c>
    </row>
    <row r="135" spans="1:6" ht="16.2" thickBot="1" x14ac:dyDescent="0.35">
      <c r="A135" s="164" t="s">
        <v>40</v>
      </c>
      <c r="B135" s="138" t="s">
        <v>70</v>
      </c>
      <c r="C135" s="115">
        <f>D73</f>
        <v>223.04128222832918</v>
      </c>
    </row>
    <row r="136" spans="1:6" ht="16.2" thickBot="1" x14ac:dyDescent="0.35">
      <c r="A136" s="164" t="s">
        <v>41</v>
      </c>
      <c r="B136" s="138" t="s">
        <v>78</v>
      </c>
      <c r="C136" s="115">
        <f>C103</f>
        <v>451.13496776431521</v>
      </c>
    </row>
    <row r="137" spans="1:6" ht="16.2" thickBot="1" x14ac:dyDescent="0.35">
      <c r="A137" s="164" t="s">
        <v>42</v>
      </c>
      <c r="B137" s="138" t="s">
        <v>90</v>
      </c>
      <c r="C137" s="115">
        <f>C113</f>
        <v>290.16666666666669</v>
      </c>
    </row>
    <row r="138" spans="1:6" ht="16.5" customHeight="1" thickBot="1" x14ac:dyDescent="0.35">
      <c r="A138" s="150" t="s">
        <v>96</v>
      </c>
      <c r="B138" s="151"/>
      <c r="C138" s="115">
        <f>SUM(C133:C137)</f>
        <v>7125.9579382907441</v>
      </c>
    </row>
    <row r="139" spans="1:6" ht="16.2" thickBot="1" x14ac:dyDescent="0.35">
      <c r="A139" s="164" t="s">
        <v>44</v>
      </c>
      <c r="B139" s="138" t="s">
        <v>97</v>
      </c>
      <c r="C139" s="115">
        <f>D127</f>
        <v>2312.9135508518948</v>
      </c>
    </row>
    <row r="140" spans="1:6" ht="16.5" customHeight="1" x14ac:dyDescent="0.3">
      <c r="A140" s="165" t="s">
        <v>98</v>
      </c>
      <c r="B140" s="166"/>
      <c r="C140" s="116">
        <f>C138+C139</f>
        <v>9438.8714891426389</v>
      </c>
    </row>
    <row r="141" spans="1:6" ht="16.5" customHeight="1" x14ac:dyDescent="0.3">
      <c r="A141" s="167" t="s">
        <v>116</v>
      </c>
      <c r="B141" s="168"/>
      <c r="C141" s="117">
        <v>2</v>
      </c>
    </row>
    <row r="142" spans="1:6" ht="16.2" thickBot="1" x14ac:dyDescent="0.35">
      <c r="A142" s="169" t="s">
        <v>117</v>
      </c>
      <c r="B142" s="169"/>
      <c r="C142" s="118">
        <f>C140*C141</f>
        <v>18877.742978285278</v>
      </c>
    </row>
  </sheetData>
  <sheetProtection password="CDE0" sheet="1" objects="1" scenarios="1"/>
  <mergeCells count="35">
    <mergeCell ref="B6:C6"/>
    <mergeCell ref="A1:D1"/>
    <mergeCell ref="A2:D2"/>
    <mergeCell ref="A3:D3"/>
    <mergeCell ref="B4:C4"/>
    <mergeCell ref="B5:C5"/>
    <mergeCell ref="A64:C64"/>
    <mergeCell ref="A7:C7"/>
    <mergeCell ref="A14:B14"/>
    <mergeCell ref="A17:C17"/>
    <mergeCell ref="A19:C19"/>
    <mergeCell ref="A24:B24"/>
    <mergeCell ref="A27:D27"/>
    <mergeCell ref="A38:B38"/>
    <mergeCell ref="A41:C41"/>
    <mergeCell ref="A52:B52"/>
    <mergeCell ref="A55:C55"/>
    <mergeCell ref="A61:B61"/>
    <mergeCell ref="A127:B127"/>
    <mergeCell ref="A73:B73"/>
    <mergeCell ref="A76:C76"/>
    <mergeCell ref="A79:C79"/>
    <mergeCell ref="A88:B88"/>
    <mergeCell ref="A91:C91"/>
    <mergeCell ref="A95:B95"/>
    <mergeCell ref="A98:C98"/>
    <mergeCell ref="A103:B103"/>
    <mergeCell ref="A106:C106"/>
    <mergeCell ref="A113:B113"/>
    <mergeCell ref="A116:C116"/>
    <mergeCell ref="A130:C130"/>
    <mergeCell ref="A138:B138"/>
    <mergeCell ref="A140:B140"/>
    <mergeCell ref="A141:B141"/>
    <mergeCell ref="A142:B142"/>
  </mergeCells>
  <pageMargins left="0.511811024" right="0.511811024" top="0.78740157499999996" bottom="0.78740157499999996" header="0.31496062000000002" footer="0.31496062000000002"/>
  <ignoredErrors>
    <ignoredError sqref="B51 B44:B50 C82:C87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0"/>
  <sheetViews>
    <sheetView topLeftCell="A13" workbookViewId="0">
      <selection activeCell="C30" sqref="C30"/>
    </sheetView>
  </sheetViews>
  <sheetFormatPr defaultColWidth="9.109375" defaultRowHeight="14.4" x14ac:dyDescent="0.3"/>
  <cols>
    <col min="1" max="1" width="23" style="40" bestFit="1" customWidth="1"/>
    <col min="2" max="2" width="23.109375" style="40" customWidth="1"/>
    <col min="3" max="3" width="30.6640625" style="40" customWidth="1"/>
    <col min="4" max="4" width="27.44140625" style="40" customWidth="1"/>
    <col min="5" max="5" width="13.88671875" style="40" customWidth="1"/>
    <col min="6" max="16384" width="9.109375" style="40"/>
  </cols>
  <sheetData>
    <row r="2" spans="1:5" ht="15" thickBot="1" x14ac:dyDescent="0.35"/>
    <row r="3" spans="1:5" ht="16.2" thickBot="1" x14ac:dyDescent="0.35">
      <c r="A3" s="178" t="s">
        <v>13</v>
      </c>
      <c r="B3" s="179"/>
      <c r="C3" s="179"/>
      <c r="D3" s="179"/>
      <c r="E3" s="180"/>
    </row>
    <row r="4" spans="1:5" ht="16.2" thickBot="1" x14ac:dyDescent="0.35">
      <c r="A4" s="178" t="s">
        <v>146</v>
      </c>
      <c r="B4" s="179"/>
      <c r="C4" s="179"/>
      <c r="D4" s="179"/>
      <c r="E4" s="180"/>
    </row>
    <row r="5" spans="1:5" ht="31.8" thickBot="1" x14ac:dyDescent="0.35">
      <c r="A5" s="181" t="s">
        <v>102</v>
      </c>
      <c r="B5" s="182" t="s">
        <v>9</v>
      </c>
      <c r="C5" s="182" t="s">
        <v>10</v>
      </c>
      <c r="D5" s="183" t="s">
        <v>12</v>
      </c>
      <c r="E5" s="184" t="s">
        <v>11</v>
      </c>
    </row>
    <row r="6" spans="1:5" ht="15.6" x14ac:dyDescent="0.3">
      <c r="A6" s="190"/>
      <c r="B6" s="50">
        <v>6.5</v>
      </c>
      <c r="C6" s="185">
        <v>2</v>
      </c>
      <c r="D6" s="186">
        <v>15.22</v>
      </c>
      <c r="E6" s="187">
        <f t="shared" ref="E6" si="0">B6*C6*D6</f>
        <v>197.86</v>
      </c>
    </row>
    <row r="7" spans="1:5" ht="15" thickBot="1" x14ac:dyDescent="0.35">
      <c r="A7" s="191"/>
      <c r="B7" s="188"/>
      <c r="C7" s="188"/>
      <c r="D7" s="188"/>
      <c r="E7" s="189"/>
    </row>
    <row r="8" spans="1:5" ht="16.2" thickBot="1" x14ac:dyDescent="0.35">
      <c r="A8" s="178" t="s">
        <v>17</v>
      </c>
      <c r="B8" s="179"/>
      <c r="C8" s="179"/>
      <c r="D8" s="179"/>
      <c r="E8" s="180"/>
    </row>
    <row r="9" spans="1:5" ht="16.2" thickBot="1" x14ac:dyDescent="0.35">
      <c r="A9" s="181" t="s">
        <v>2</v>
      </c>
      <c r="B9" s="182" t="s">
        <v>0</v>
      </c>
      <c r="C9" s="182" t="s">
        <v>14</v>
      </c>
      <c r="D9" s="182" t="s">
        <v>1</v>
      </c>
      <c r="E9" s="184" t="s">
        <v>15</v>
      </c>
    </row>
    <row r="10" spans="1:5" ht="16.2" thickBot="1" x14ac:dyDescent="0.35">
      <c r="A10" s="190"/>
      <c r="B10" s="112">
        <v>2045.92</v>
      </c>
      <c r="C10" s="192">
        <v>1</v>
      </c>
      <c r="D10" s="192">
        <v>0.06</v>
      </c>
      <c r="E10" s="187">
        <f t="shared" ref="E10" si="1">B10*C10*D10</f>
        <v>122.7552</v>
      </c>
    </row>
    <row r="11" spans="1:5" ht="16.2" thickBot="1" x14ac:dyDescent="0.35">
      <c r="A11" s="191"/>
      <c r="B11" s="188"/>
      <c r="C11" s="192"/>
      <c r="D11" s="192"/>
      <c r="E11" s="187"/>
    </row>
    <row r="12" spans="1:5" ht="16.2" thickBot="1" x14ac:dyDescent="0.35">
      <c r="A12" s="193" t="s">
        <v>151</v>
      </c>
      <c r="B12" s="194"/>
      <c r="C12" s="194"/>
      <c r="D12" s="195"/>
      <c r="E12" s="189"/>
    </row>
    <row r="13" spans="1:5" ht="16.2" thickBot="1" x14ac:dyDescent="0.35">
      <c r="A13" s="181" t="s">
        <v>2</v>
      </c>
      <c r="B13" s="182" t="s">
        <v>11</v>
      </c>
      <c r="C13" s="182" t="s">
        <v>16</v>
      </c>
      <c r="D13" s="184" t="s">
        <v>18</v>
      </c>
      <c r="E13" s="189"/>
    </row>
    <row r="14" spans="1:5" ht="16.2" thickBot="1" x14ac:dyDescent="0.35">
      <c r="A14" s="190"/>
      <c r="B14" s="196">
        <f>E6</f>
        <v>197.86</v>
      </c>
      <c r="C14" s="196">
        <f>E10</f>
        <v>122.7552</v>
      </c>
      <c r="D14" s="197">
        <f>B14-C14</f>
        <v>75.104800000000012</v>
      </c>
      <c r="E14" s="198"/>
    </row>
    <row r="15" spans="1:5" ht="16.2" thickBot="1" x14ac:dyDescent="0.35">
      <c r="A15" s="199"/>
      <c r="B15" s="199"/>
      <c r="C15" s="200"/>
      <c r="D15" s="197"/>
      <c r="E15" s="199"/>
    </row>
    <row r="16" spans="1:5" ht="16.2" thickBot="1" x14ac:dyDescent="0.35">
      <c r="A16" s="193" t="s">
        <v>19</v>
      </c>
      <c r="B16" s="194"/>
      <c r="C16" s="194"/>
      <c r="D16" s="195"/>
      <c r="E16" s="199"/>
    </row>
    <row r="17" spans="1:5" ht="16.2" thickBot="1" x14ac:dyDescent="0.35">
      <c r="A17" s="193" t="s">
        <v>146</v>
      </c>
      <c r="B17" s="194"/>
      <c r="C17" s="194"/>
      <c r="D17" s="195"/>
      <c r="E17" s="199"/>
    </row>
    <row r="18" spans="1:5" ht="16.2" thickBot="1" x14ac:dyDescent="0.35">
      <c r="A18" s="201" t="s">
        <v>2</v>
      </c>
      <c r="B18" s="202" t="s">
        <v>20</v>
      </c>
      <c r="C18" s="203" t="s">
        <v>12</v>
      </c>
      <c r="D18" s="204" t="s">
        <v>3</v>
      </c>
      <c r="E18" s="199"/>
    </row>
    <row r="19" spans="1:5" ht="16.2" thickBot="1" x14ac:dyDescent="0.35">
      <c r="A19" s="190"/>
      <c r="B19" s="205">
        <v>37</v>
      </c>
      <c r="C19" s="186">
        <v>15.22</v>
      </c>
      <c r="D19" s="187">
        <f>(B19*C19)</f>
        <v>563.14</v>
      </c>
      <c r="E19" s="206"/>
    </row>
    <row r="20" spans="1:5" ht="16.2" thickBot="1" x14ac:dyDescent="0.35">
      <c r="A20" s="207" t="s">
        <v>115</v>
      </c>
      <c r="B20" s="208"/>
      <c r="C20" s="192">
        <v>0.18</v>
      </c>
      <c r="D20" s="187">
        <f>((B19*C19)*C20)</f>
        <v>101.36519999999999</v>
      </c>
      <c r="E20" s="199"/>
    </row>
    <row r="21" spans="1:5" ht="15.6" x14ac:dyDescent="0.3">
      <c r="A21" s="207" t="s">
        <v>150</v>
      </c>
      <c r="B21" s="209"/>
      <c r="C21" s="208"/>
      <c r="D21" s="210">
        <f>D19-D20</f>
        <v>461.77480000000003</v>
      </c>
      <c r="E21" s="199"/>
    </row>
    <row r="22" spans="1:5" ht="15.6" x14ac:dyDescent="0.3">
      <c r="A22" s="211"/>
      <c r="B22" s="212"/>
      <c r="C22" s="213"/>
      <c r="D22" s="214"/>
      <c r="E22" s="199"/>
    </row>
    <row r="23" spans="1:5" ht="16.2" thickBot="1" x14ac:dyDescent="0.35">
      <c r="A23" s="215" t="s">
        <v>124</v>
      </c>
      <c r="B23" s="216"/>
      <c r="C23" s="216"/>
      <c r="D23" s="217"/>
      <c r="E23" s="199"/>
    </row>
    <row r="24" spans="1:5" ht="16.2" thickBot="1" x14ac:dyDescent="0.35">
      <c r="A24" s="201" t="s">
        <v>2</v>
      </c>
      <c r="B24" s="202" t="s">
        <v>112</v>
      </c>
      <c r="C24" s="203" t="s">
        <v>114</v>
      </c>
      <c r="D24" s="204" t="s">
        <v>3</v>
      </c>
      <c r="E24" s="206"/>
    </row>
    <row r="25" spans="1:5" ht="15.6" x14ac:dyDescent="0.3">
      <c r="A25" s="190"/>
      <c r="B25" s="205">
        <v>187.97</v>
      </c>
      <c r="C25" s="186">
        <v>0.05</v>
      </c>
      <c r="D25" s="187">
        <f>B25-(B25*C25)</f>
        <v>178.57149999999999</v>
      </c>
      <c r="E25" s="199"/>
    </row>
    <row r="26" spans="1:5" ht="15.6" x14ac:dyDescent="0.3">
      <c r="A26" s="218" t="s">
        <v>118</v>
      </c>
      <c r="B26" s="218"/>
      <c r="C26" s="218"/>
      <c r="D26" s="218"/>
      <c r="E26" s="199"/>
    </row>
    <row r="27" spans="1:5" ht="15.6" x14ac:dyDescent="0.3">
      <c r="A27" s="218" t="s">
        <v>122</v>
      </c>
      <c r="B27" s="218"/>
      <c r="C27" s="218"/>
      <c r="D27" s="218"/>
      <c r="E27" s="199"/>
    </row>
    <row r="28" spans="1:5" ht="15.6" x14ac:dyDescent="0.3">
      <c r="A28" s="219" t="s">
        <v>2</v>
      </c>
      <c r="B28" s="219" t="s">
        <v>3</v>
      </c>
      <c r="C28" s="220" t="s">
        <v>112</v>
      </c>
      <c r="D28" s="219" t="s">
        <v>143</v>
      </c>
      <c r="E28" s="199"/>
    </row>
    <row r="29" spans="1:5" x14ac:dyDescent="0.3">
      <c r="A29" s="222" t="s">
        <v>172</v>
      </c>
      <c r="B29" s="51">
        <v>10</v>
      </c>
      <c r="C29" s="221">
        <f t="shared" ref="C29:C33" si="2">B29/12</f>
        <v>0.83333333333333337</v>
      </c>
      <c r="D29" s="221">
        <f t="shared" ref="D29:D33" si="3">C29/2</f>
        <v>0.41666666666666669</v>
      </c>
    </row>
    <row r="30" spans="1:5" x14ac:dyDescent="0.3">
      <c r="A30" s="221" t="s">
        <v>119</v>
      </c>
      <c r="B30" s="51">
        <v>24</v>
      </c>
      <c r="C30" s="221">
        <f t="shared" si="2"/>
        <v>2</v>
      </c>
      <c r="D30" s="221">
        <f t="shared" si="3"/>
        <v>1</v>
      </c>
    </row>
    <row r="31" spans="1:5" x14ac:dyDescent="0.3">
      <c r="A31" s="221" t="s">
        <v>120</v>
      </c>
      <c r="B31" s="51">
        <v>80</v>
      </c>
      <c r="C31" s="221">
        <f t="shared" si="2"/>
        <v>6.666666666666667</v>
      </c>
      <c r="D31" s="221">
        <f t="shared" si="3"/>
        <v>3.3333333333333335</v>
      </c>
    </row>
    <row r="32" spans="1:5" x14ac:dyDescent="0.3">
      <c r="A32" s="243"/>
      <c r="B32" s="51"/>
      <c r="C32" s="221">
        <f t="shared" si="2"/>
        <v>0</v>
      </c>
      <c r="D32" s="221">
        <f t="shared" si="3"/>
        <v>0</v>
      </c>
    </row>
    <row r="33" spans="1:4" x14ac:dyDescent="0.3">
      <c r="A33" s="244"/>
      <c r="B33" s="51"/>
      <c r="C33" s="221">
        <f t="shared" si="2"/>
        <v>0</v>
      </c>
      <c r="D33" s="221">
        <f t="shared" si="3"/>
        <v>0</v>
      </c>
    </row>
    <row r="34" spans="1:4" x14ac:dyDescent="0.3">
      <c r="A34" s="223" t="s">
        <v>5</v>
      </c>
      <c r="B34" s="224"/>
      <c r="C34" s="225"/>
      <c r="D34" s="221">
        <f>SUM(D29:D33)</f>
        <v>4.75</v>
      </c>
    </row>
    <row r="35" spans="1:4" ht="16.2" thickBot="1" x14ac:dyDescent="0.35">
      <c r="A35" s="226" t="s">
        <v>144</v>
      </c>
      <c r="B35" s="227"/>
      <c r="C35" s="227"/>
      <c r="D35" s="228"/>
    </row>
    <row r="36" spans="1:4" ht="16.2" thickBot="1" x14ac:dyDescent="0.35">
      <c r="A36" s="229" t="s">
        <v>27</v>
      </c>
      <c r="B36" s="43" t="s">
        <v>28</v>
      </c>
      <c r="C36" s="43" t="s">
        <v>29</v>
      </c>
      <c r="D36" s="230" t="s">
        <v>3</v>
      </c>
    </row>
    <row r="37" spans="1:4" ht="16.2" thickBot="1" x14ac:dyDescent="0.35">
      <c r="A37" s="231" t="s">
        <v>166</v>
      </c>
      <c r="B37" s="2">
        <v>2</v>
      </c>
      <c r="C37" s="52">
        <v>650</v>
      </c>
      <c r="D37" s="234">
        <f>C37*B37</f>
        <v>1300</v>
      </c>
    </row>
    <row r="38" spans="1:4" ht="16.2" thickBot="1" x14ac:dyDescent="0.35">
      <c r="A38" s="232" t="s">
        <v>167</v>
      </c>
      <c r="B38" s="3">
        <v>3</v>
      </c>
      <c r="C38" s="52">
        <v>35</v>
      </c>
      <c r="D38" s="234">
        <f t="shared" ref="D38" si="4">C38*B38</f>
        <v>105</v>
      </c>
    </row>
    <row r="39" spans="1:4" ht="16.2" thickBot="1" x14ac:dyDescent="0.35">
      <c r="A39" s="231" t="s">
        <v>168</v>
      </c>
      <c r="B39" s="2">
        <v>3</v>
      </c>
      <c r="C39" s="52">
        <v>150</v>
      </c>
      <c r="D39" s="234">
        <f>C39*B39</f>
        <v>450</v>
      </c>
    </row>
    <row r="40" spans="1:4" ht="16.2" thickBot="1" x14ac:dyDescent="0.35">
      <c r="A40" s="232" t="s">
        <v>30</v>
      </c>
      <c r="B40" s="3">
        <v>4</v>
      </c>
      <c r="C40" s="52">
        <v>150</v>
      </c>
      <c r="D40" s="234">
        <f t="shared" ref="D40:D46" si="5">C40*B40</f>
        <v>600</v>
      </c>
    </row>
    <row r="41" spans="1:4" ht="16.2" thickBot="1" x14ac:dyDescent="0.35">
      <c r="A41" s="232" t="s">
        <v>142</v>
      </c>
      <c r="B41" s="3">
        <v>2</v>
      </c>
      <c r="C41" s="52">
        <v>150</v>
      </c>
      <c r="D41" s="234">
        <f t="shared" si="5"/>
        <v>300</v>
      </c>
    </row>
    <row r="42" spans="1:4" ht="16.2" thickBot="1" x14ac:dyDescent="0.35">
      <c r="A42" s="232" t="s">
        <v>121</v>
      </c>
      <c r="B42" s="3">
        <v>5</v>
      </c>
      <c r="C42" s="52">
        <v>15</v>
      </c>
      <c r="D42" s="234">
        <f t="shared" si="5"/>
        <v>75</v>
      </c>
    </row>
    <row r="43" spans="1:4" ht="16.2" thickBot="1" x14ac:dyDescent="0.35">
      <c r="A43" s="232" t="s">
        <v>169</v>
      </c>
      <c r="B43" s="3">
        <v>1</v>
      </c>
      <c r="C43" s="52">
        <v>380</v>
      </c>
      <c r="D43" s="234">
        <f t="shared" si="5"/>
        <v>380</v>
      </c>
    </row>
    <row r="44" spans="1:4" ht="16.2" thickBot="1" x14ac:dyDescent="0.35">
      <c r="A44" s="233" t="s">
        <v>170</v>
      </c>
      <c r="B44" s="3">
        <v>1</v>
      </c>
      <c r="C44" s="52">
        <v>50</v>
      </c>
      <c r="D44" s="234">
        <f t="shared" si="5"/>
        <v>50</v>
      </c>
    </row>
    <row r="45" spans="1:4" ht="16.2" thickBot="1" x14ac:dyDescent="0.35">
      <c r="A45" s="233" t="s">
        <v>171</v>
      </c>
      <c r="B45" s="3">
        <v>1</v>
      </c>
      <c r="C45" s="52">
        <v>5</v>
      </c>
      <c r="D45" s="234">
        <f t="shared" si="5"/>
        <v>5</v>
      </c>
    </row>
    <row r="46" spans="1:4" ht="16.2" thickBot="1" x14ac:dyDescent="0.35">
      <c r="A46" s="232" t="s">
        <v>111</v>
      </c>
      <c r="B46" s="3">
        <v>2</v>
      </c>
      <c r="C46" s="52">
        <v>80</v>
      </c>
      <c r="D46" s="234">
        <f t="shared" si="5"/>
        <v>160</v>
      </c>
    </row>
    <row r="47" spans="1:4" ht="16.2" thickBot="1" x14ac:dyDescent="0.35">
      <c r="A47" s="235" t="s">
        <v>31</v>
      </c>
      <c r="B47" s="236"/>
      <c r="C47" s="237"/>
      <c r="D47" s="238"/>
    </row>
    <row r="48" spans="1:4" ht="16.2" thickBot="1" x14ac:dyDescent="0.35">
      <c r="A48" s="235" t="s">
        <v>32</v>
      </c>
      <c r="B48" s="236"/>
      <c r="C48" s="237"/>
      <c r="D48" s="239"/>
    </row>
    <row r="49" spans="1:4" ht="16.2" thickBot="1" x14ac:dyDescent="0.35">
      <c r="A49" s="240" t="s">
        <v>2</v>
      </c>
      <c r="B49" s="241" t="s">
        <v>176</v>
      </c>
      <c r="C49" s="242" t="s">
        <v>33</v>
      </c>
      <c r="D49" s="239"/>
    </row>
    <row r="50" spans="1:4" ht="15.6" x14ac:dyDescent="0.3">
      <c r="A50" s="190"/>
      <c r="B50" s="5">
        <f>SUM(D37:D46)</f>
        <v>3425</v>
      </c>
      <c r="C50" s="44">
        <f>B50/12</f>
        <v>285.41666666666669</v>
      </c>
      <c r="D50" s="4"/>
    </row>
  </sheetData>
  <sheetProtection password="CDE0" sheet="1" objects="1" scenarios="1"/>
  <mergeCells count="15">
    <mergeCell ref="A34:C34"/>
    <mergeCell ref="A35:D35"/>
    <mergeCell ref="A47:C47"/>
    <mergeCell ref="A48:C48"/>
    <mergeCell ref="A3:E3"/>
    <mergeCell ref="A4:E4"/>
    <mergeCell ref="A8:E8"/>
    <mergeCell ref="A12:D12"/>
    <mergeCell ref="A21:C21"/>
    <mergeCell ref="A16:D16"/>
    <mergeCell ref="A17:D17"/>
    <mergeCell ref="A20:B20"/>
    <mergeCell ref="A23:D23"/>
    <mergeCell ref="A26:D26"/>
    <mergeCell ref="A27:D2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8" orientation="portrait" verticalDpi="0" r:id="rId1"/>
  <headerFooter>
    <oddHeader>&amp;R&amp;G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"/>
  <sheetViews>
    <sheetView topLeftCell="A103" workbookViewId="0">
      <selection activeCell="D116" sqref="D116"/>
    </sheetView>
  </sheetViews>
  <sheetFormatPr defaultColWidth="9.109375" defaultRowHeight="15.6" x14ac:dyDescent="0.3"/>
  <cols>
    <col min="1" max="1" width="16.33203125" style="12" customWidth="1"/>
    <col min="2" max="2" width="72.109375" style="12" customWidth="1"/>
    <col min="3" max="3" width="18" style="12" customWidth="1"/>
    <col min="4" max="4" width="14.33203125" style="12" customWidth="1"/>
    <col min="5" max="5" width="12.6640625" style="12" customWidth="1"/>
    <col min="6" max="6" width="17.33203125" style="12" bestFit="1" customWidth="1"/>
    <col min="7" max="7" width="15.109375" style="12" customWidth="1"/>
    <col min="8" max="16384" width="9.109375" style="12"/>
  </cols>
  <sheetData>
    <row r="1" spans="1:7" ht="22.8" x14ac:dyDescent="0.4">
      <c r="A1" s="129" t="s">
        <v>99</v>
      </c>
      <c r="B1" s="129"/>
      <c r="C1" s="129"/>
      <c r="D1" s="129"/>
    </row>
    <row r="2" spans="1:7" ht="22.8" x14ac:dyDescent="0.4">
      <c r="A2" s="129" t="s">
        <v>100</v>
      </c>
      <c r="B2" s="129"/>
      <c r="C2" s="129"/>
      <c r="D2" s="129"/>
    </row>
    <row r="3" spans="1:7" x14ac:dyDescent="0.3">
      <c r="A3" s="130"/>
      <c r="B3" s="130"/>
      <c r="C3" s="130"/>
      <c r="D3" s="130"/>
    </row>
    <row r="4" spans="1:7" x14ac:dyDescent="0.3">
      <c r="A4" s="131" t="s">
        <v>108</v>
      </c>
      <c r="B4" s="170" t="s">
        <v>184</v>
      </c>
      <c r="C4" s="170"/>
      <c r="D4" s="128"/>
    </row>
    <row r="5" spans="1:7" x14ac:dyDescent="0.3">
      <c r="A5" s="131" t="s">
        <v>109</v>
      </c>
      <c r="B5" s="170" t="s">
        <v>159</v>
      </c>
      <c r="C5" s="170"/>
      <c r="D5" s="128"/>
      <c r="E5" s="22"/>
    </row>
    <row r="6" spans="1:7" x14ac:dyDescent="0.3">
      <c r="A6" s="131"/>
      <c r="B6" s="170"/>
      <c r="C6" s="170"/>
      <c r="D6" s="128"/>
    </row>
    <row r="7" spans="1:7" x14ac:dyDescent="0.3">
      <c r="A7" s="134" t="s">
        <v>34</v>
      </c>
      <c r="B7" s="134"/>
      <c r="C7" s="134"/>
      <c r="D7" s="128"/>
    </row>
    <row r="8" spans="1:7" ht="16.2" thickBot="1" x14ac:dyDescent="0.35">
      <c r="A8" s="128"/>
      <c r="B8" s="128"/>
      <c r="C8" s="128"/>
      <c r="D8" s="245"/>
      <c r="E8" s="38"/>
      <c r="F8" s="38"/>
      <c r="G8" s="38"/>
    </row>
    <row r="9" spans="1:7" ht="16.2" thickBot="1" x14ac:dyDescent="0.35">
      <c r="A9" s="135">
        <v>1</v>
      </c>
      <c r="B9" s="136" t="s">
        <v>35</v>
      </c>
      <c r="C9" s="136" t="s">
        <v>36</v>
      </c>
      <c r="D9" s="141"/>
      <c r="E9" s="37"/>
      <c r="F9" s="38"/>
      <c r="G9" s="38"/>
    </row>
    <row r="10" spans="1:7" ht="16.2" thickBot="1" x14ac:dyDescent="0.35">
      <c r="A10" s="137" t="s">
        <v>37</v>
      </c>
      <c r="B10" s="138" t="s">
        <v>38</v>
      </c>
      <c r="C10" s="112">
        <v>2045.92</v>
      </c>
      <c r="D10" s="139">
        <f>C10+C11</f>
        <v>2659.6959999999999</v>
      </c>
      <c r="E10" s="36">
        <f>D10/220</f>
        <v>12.089527272727272</v>
      </c>
      <c r="F10" s="38"/>
      <c r="G10" s="38"/>
    </row>
    <row r="11" spans="1:7" ht="16.2" thickBot="1" x14ac:dyDescent="0.35">
      <c r="A11" s="137" t="s">
        <v>39</v>
      </c>
      <c r="B11" s="138" t="s">
        <v>113</v>
      </c>
      <c r="C11" s="112">
        <f>C10*0.3</f>
        <v>613.77599999999995</v>
      </c>
      <c r="D11" s="246">
        <f>5*4.34</f>
        <v>21.7</v>
      </c>
      <c r="E11" s="36">
        <f>E10*0.2</f>
        <v>2.4179054545454548</v>
      </c>
      <c r="F11" s="38"/>
      <c r="G11" s="38"/>
    </row>
    <row r="12" spans="1:7" ht="16.2" thickBot="1" x14ac:dyDescent="0.35">
      <c r="A12" s="137" t="s">
        <v>40</v>
      </c>
      <c r="B12" s="138" t="s">
        <v>148</v>
      </c>
      <c r="C12" s="112">
        <f>D13*E13</f>
        <v>83.949677381818191</v>
      </c>
      <c r="D12" s="140"/>
      <c r="E12" s="36">
        <f>E11+E10</f>
        <v>14.507432727272727</v>
      </c>
      <c r="F12" s="38"/>
      <c r="G12" s="38"/>
    </row>
    <row r="13" spans="1:7" ht="16.2" thickBot="1" x14ac:dyDescent="0.35">
      <c r="A13" s="137" t="s">
        <v>41</v>
      </c>
      <c r="B13" s="138" t="s">
        <v>149</v>
      </c>
      <c r="C13" s="112">
        <f>C12*22%</f>
        <v>18.468929024000001</v>
      </c>
      <c r="D13" s="141">
        <f>1*4.34</f>
        <v>4.34</v>
      </c>
      <c r="E13" s="68">
        <f>E10*1.6</f>
        <v>19.343243636363638</v>
      </c>
      <c r="F13" s="38"/>
      <c r="G13" s="38"/>
    </row>
    <row r="14" spans="1:7" ht="16.2" thickBot="1" x14ac:dyDescent="0.35">
      <c r="A14" s="142" t="s">
        <v>5</v>
      </c>
      <c r="B14" s="143"/>
      <c r="C14" s="119">
        <f>SUM(C10:C13)</f>
        <v>2762.114606405818</v>
      </c>
      <c r="D14" s="141"/>
      <c r="E14" s="37"/>
      <c r="F14" s="38"/>
      <c r="G14" s="38"/>
    </row>
    <row r="15" spans="1:7" x14ac:dyDescent="0.3">
      <c r="A15" s="128"/>
      <c r="B15" s="128"/>
      <c r="C15" s="128"/>
      <c r="D15" s="141"/>
      <c r="E15" s="37"/>
      <c r="F15" s="38"/>
      <c r="G15" s="38"/>
    </row>
    <row r="16" spans="1:7" x14ac:dyDescent="0.3">
      <c r="A16" s="128"/>
      <c r="B16" s="128"/>
      <c r="C16" s="128"/>
      <c r="D16" s="141"/>
      <c r="E16" s="37"/>
      <c r="F16" s="38"/>
      <c r="G16" s="38"/>
    </row>
    <row r="17" spans="1:4" x14ac:dyDescent="0.3">
      <c r="A17" s="144" t="s">
        <v>47</v>
      </c>
      <c r="B17" s="144"/>
      <c r="C17" s="144"/>
      <c r="D17" s="128"/>
    </row>
    <row r="18" spans="1:4" x14ac:dyDescent="0.3">
      <c r="A18" s="145"/>
      <c r="B18" s="128"/>
      <c r="C18" s="128"/>
      <c r="D18" s="128"/>
    </row>
    <row r="19" spans="1:4" x14ac:dyDescent="0.3">
      <c r="A19" s="146" t="s">
        <v>48</v>
      </c>
      <c r="B19" s="146"/>
      <c r="C19" s="146"/>
      <c r="D19" s="128"/>
    </row>
    <row r="20" spans="1:4" ht="16.2" thickBot="1" x14ac:dyDescent="0.35">
      <c r="A20" s="128"/>
      <c r="B20" s="128"/>
      <c r="C20" s="128"/>
      <c r="D20" s="128"/>
    </row>
    <row r="21" spans="1:4" ht="16.2" thickBot="1" x14ac:dyDescent="0.35">
      <c r="A21" s="135" t="s">
        <v>49</v>
      </c>
      <c r="B21" s="136" t="s">
        <v>50</v>
      </c>
      <c r="C21" s="136" t="s">
        <v>56</v>
      </c>
      <c r="D21" s="136" t="s">
        <v>36</v>
      </c>
    </row>
    <row r="22" spans="1:4" ht="16.2" thickBot="1" x14ac:dyDescent="0.35">
      <c r="A22" s="137" t="s">
        <v>37</v>
      </c>
      <c r="B22" s="147" t="s">
        <v>51</v>
      </c>
      <c r="C22" s="121">
        <v>8.3299999999999999E-2</v>
      </c>
      <c r="D22" s="125">
        <f>C$14*C22</f>
        <v>230.08414671360464</v>
      </c>
    </row>
    <row r="23" spans="1:4" ht="16.2" thickBot="1" x14ac:dyDescent="0.35">
      <c r="A23" s="137" t="s">
        <v>39</v>
      </c>
      <c r="B23" s="149" t="s">
        <v>52</v>
      </c>
      <c r="C23" s="148">
        <v>0.121</v>
      </c>
      <c r="D23" s="124">
        <f>C$14*C23</f>
        <v>334.21586737510398</v>
      </c>
    </row>
    <row r="24" spans="1:4" ht="16.2" thickBot="1" x14ac:dyDescent="0.35">
      <c r="A24" s="150" t="s">
        <v>5</v>
      </c>
      <c r="B24" s="151"/>
      <c r="C24" s="126">
        <f>SUM(C22:C23)</f>
        <v>0.20429999999999998</v>
      </c>
      <c r="D24" s="127">
        <f>C$14*C24</f>
        <v>564.30001408870862</v>
      </c>
    </row>
    <row r="25" spans="1:4" x14ac:dyDescent="0.3">
      <c r="A25" s="128"/>
      <c r="B25" s="128"/>
      <c r="C25" s="128"/>
      <c r="D25" s="128"/>
    </row>
    <row r="26" spans="1:4" x14ac:dyDescent="0.3">
      <c r="A26" s="128"/>
      <c r="B26" s="128"/>
      <c r="C26" s="128"/>
      <c r="D26" s="128"/>
    </row>
    <row r="27" spans="1:4" x14ac:dyDescent="0.3">
      <c r="A27" s="152" t="s">
        <v>53</v>
      </c>
      <c r="B27" s="152"/>
      <c r="C27" s="152"/>
      <c r="D27" s="152"/>
    </row>
    <row r="28" spans="1:4" ht="16.2" thickBot="1" x14ac:dyDescent="0.35">
      <c r="A28" s="128"/>
      <c r="B28" s="128"/>
      <c r="C28" s="128"/>
      <c r="D28" s="128"/>
    </row>
    <row r="29" spans="1:4" ht="16.2" thickBot="1" x14ac:dyDescent="0.35">
      <c r="A29" s="135" t="s">
        <v>54</v>
      </c>
      <c r="B29" s="136" t="s">
        <v>55</v>
      </c>
      <c r="C29" s="136" t="s">
        <v>56</v>
      </c>
      <c r="D29" s="136" t="s">
        <v>36</v>
      </c>
    </row>
    <row r="30" spans="1:4" ht="16.2" thickBot="1" x14ac:dyDescent="0.35">
      <c r="A30" s="137" t="s">
        <v>37</v>
      </c>
      <c r="B30" s="138" t="s">
        <v>57</v>
      </c>
      <c r="C30" s="113">
        <v>0.2</v>
      </c>
      <c r="D30" s="124">
        <f t="shared" ref="D30:D38" si="0">(D$24+C$14)*C30</f>
        <v>665.28292409890537</v>
      </c>
    </row>
    <row r="31" spans="1:4" ht="16.2" thickBot="1" x14ac:dyDescent="0.35">
      <c r="A31" s="137" t="s">
        <v>39</v>
      </c>
      <c r="B31" s="138" t="s">
        <v>58</v>
      </c>
      <c r="C31" s="113">
        <v>2.5000000000000001E-2</v>
      </c>
      <c r="D31" s="124">
        <f t="shared" si="0"/>
        <v>83.160365512363171</v>
      </c>
    </row>
    <row r="32" spans="1:4" ht="16.2" thickBot="1" x14ac:dyDescent="0.35">
      <c r="A32" s="137" t="s">
        <v>40</v>
      </c>
      <c r="B32" s="138" t="s">
        <v>59</v>
      </c>
      <c r="C32" s="177">
        <f>'Posto 12x36 diurno ISS 2%'!C30</f>
        <v>0.03</v>
      </c>
      <c r="D32" s="124">
        <f t="shared" si="0"/>
        <v>99.792438614835788</v>
      </c>
    </row>
    <row r="33" spans="1:5" ht="16.2" thickBot="1" x14ac:dyDescent="0.35">
      <c r="A33" s="137" t="s">
        <v>41</v>
      </c>
      <c r="B33" s="138" t="s">
        <v>60</v>
      </c>
      <c r="C33" s="113">
        <v>1.4999999999999999E-2</v>
      </c>
      <c r="D33" s="124">
        <f t="shared" si="0"/>
        <v>49.896219307417894</v>
      </c>
    </row>
    <row r="34" spans="1:5" ht="16.2" thickBot="1" x14ac:dyDescent="0.35">
      <c r="A34" s="137" t="s">
        <v>42</v>
      </c>
      <c r="B34" s="138" t="s">
        <v>61</v>
      </c>
      <c r="C34" s="113">
        <v>0.01</v>
      </c>
      <c r="D34" s="124">
        <f t="shared" si="0"/>
        <v>33.264146204945263</v>
      </c>
    </row>
    <row r="35" spans="1:5" ht="16.2" thickBot="1" x14ac:dyDescent="0.35">
      <c r="A35" s="137" t="s">
        <v>44</v>
      </c>
      <c r="B35" s="138" t="s">
        <v>6</v>
      </c>
      <c r="C35" s="113">
        <v>6.0000000000000001E-3</v>
      </c>
      <c r="D35" s="124">
        <f t="shared" si="0"/>
        <v>19.95848772296716</v>
      </c>
    </row>
    <row r="36" spans="1:5" ht="16.2" thickBot="1" x14ac:dyDescent="0.35">
      <c r="A36" s="137" t="s">
        <v>45</v>
      </c>
      <c r="B36" s="138" t="s">
        <v>7</v>
      </c>
      <c r="C36" s="113">
        <v>2E-3</v>
      </c>
      <c r="D36" s="124">
        <f t="shared" si="0"/>
        <v>6.6528292409890533</v>
      </c>
    </row>
    <row r="37" spans="1:5" ht="16.2" thickBot="1" x14ac:dyDescent="0.35">
      <c r="A37" s="137" t="s">
        <v>62</v>
      </c>
      <c r="B37" s="138" t="s">
        <v>8</v>
      </c>
      <c r="C37" s="113">
        <v>0.08</v>
      </c>
      <c r="D37" s="124">
        <f t="shared" si="0"/>
        <v>266.1131696395621</v>
      </c>
    </row>
    <row r="38" spans="1:5" ht="16.2" thickBot="1" x14ac:dyDescent="0.35">
      <c r="A38" s="150" t="s">
        <v>63</v>
      </c>
      <c r="B38" s="151"/>
      <c r="C38" s="113">
        <f>SUM(C30:C37)</f>
        <v>0.36800000000000005</v>
      </c>
      <c r="D38" s="124">
        <f t="shared" si="0"/>
        <v>1224.1205803419859</v>
      </c>
      <c r="E38" s="35">
        <f>C38*C24</f>
        <v>7.5182399999999996E-2</v>
      </c>
    </row>
    <row r="39" spans="1:5" x14ac:dyDescent="0.3">
      <c r="A39" s="128"/>
      <c r="B39" s="128"/>
      <c r="C39" s="128"/>
      <c r="D39" s="128"/>
    </row>
    <row r="40" spans="1:5" x14ac:dyDescent="0.3">
      <c r="A40" s="128"/>
      <c r="B40" s="128"/>
      <c r="C40" s="128"/>
      <c r="D40" s="128"/>
    </row>
    <row r="41" spans="1:5" x14ac:dyDescent="0.3">
      <c r="A41" s="146" t="s">
        <v>64</v>
      </c>
      <c r="B41" s="146"/>
      <c r="C41" s="146"/>
      <c r="D41" s="128"/>
    </row>
    <row r="42" spans="1:5" ht="16.2" thickBot="1" x14ac:dyDescent="0.35">
      <c r="A42" s="128"/>
      <c r="B42" s="128"/>
      <c r="C42" s="128"/>
      <c r="D42" s="128"/>
    </row>
    <row r="43" spans="1:5" ht="16.2" thickBot="1" x14ac:dyDescent="0.35">
      <c r="A43" s="135" t="s">
        <v>65</v>
      </c>
      <c r="B43" s="136" t="s">
        <v>66</v>
      </c>
      <c r="C43" s="136" t="s">
        <v>36</v>
      </c>
      <c r="D43" s="128"/>
    </row>
    <row r="44" spans="1:5" ht="16.2" thickBot="1" x14ac:dyDescent="0.35">
      <c r="A44" s="137" t="s">
        <v>37</v>
      </c>
      <c r="B44" s="154" t="str">
        <f>'Posto 12x36 diurno ISS 2%'!B42</f>
        <v>Transporte</v>
      </c>
      <c r="C44" s="155">
        <f>'Planlha de Apoio SCA'!D14</f>
        <v>215.2448</v>
      </c>
      <c r="D44" s="128"/>
    </row>
    <row r="45" spans="1:5" ht="16.2" thickBot="1" x14ac:dyDescent="0.35">
      <c r="A45" s="137" t="s">
        <v>39</v>
      </c>
      <c r="B45" s="154" t="str">
        <f>'Posto 12x36 diurno ISS 2%'!B43</f>
        <v>Auxílio-Refeição</v>
      </c>
      <c r="C45" s="112">
        <f>'Planlha de Apoio SCA'!D21</f>
        <v>788.84</v>
      </c>
      <c r="D45" s="128"/>
    </row>
    <row r="46" spans="1:5" ht="16.2" thickBot="1" x14ac:dyDescent="0.35">
      <c r="A46" s="137" t="s">
        <v>40</v>
      </c>
      <c r="B46" s="154" t="str">
        <f>'Posto 12x36 diurno ISS 2%'!B44</f>
        <v>Benefício Seguro de Vida em Grupo</v>
      </c>
      <c r="C46" s="110">
        <f>'Posto 12x36 diurno ISS 2%'!C44</f>
        <v>20</v>
      </c>
      <c r="D46" s="128"/>
    </row>
    <row r="47" spans="1:5" ht="16.2" thickBot="1" x14ac:dyDescent="0.35">
      <c r="A47" s="156" t="s">
        <v>41</v>
      </c>
      <c r="B47" s="154" t="str">
        <f>'Posto 12x36 diurno ISS 2%'!B45</f>
        <v>Assistência Médica</v>
      </c>
      <c r="C47" s="110">
        <f>'Posto 12x36 diurno ISS 2%'!C45</f>
        <v>178.57149999999999</v>
      </c>
      <c r="D47" s="128"/>
    </row>
    <row r="48" spans="1:5" ht="16.2" thickBot="1" x14ac:dyDescent="0.35">
      <c r="A48" s="156" t="s">
        <v>42</v>
      </c>
      <c r="B48" s="154" t="str">
        <f>'Posto 12x36 diurno ISS 2%'!B46</f>
        <v>Cesta Básica Suplementar</v>
      </c>
      <c r="C48" s="110">
        <f>'Posto 12x36 diurno ISS 2%'!C46</f>
        <v>178.57149999999999</v>
      </c>
      <c r="D48" s="128"/>
    </row>
    <row r="49" spans="1:4" ht="16.2" thickBot="1" x14ac:dyDescent="0.35">
      <c r="A49" s="156" t="s">
        <v>44</v>
      </c>
      <c r="B49" s="154" t="str">
        <f>'Posto 12x36 diurno ISS 2%'!B47</f>
        <v>Reciclagem</v>
      </c>
      <c r="C49" s="110">
        <v>35</v>
      </c>
      <c r="D49" s="128"/>
    </row>
    <row r="50" spans="1:4" ht="16.2" thickBot="1" x14ac:dyDescent="0.35">
      <c r="A50" s="156" t="s">
        <v>45</v>
      </c>
      <c r="B50" s="154" t="str">
        <f>'Posto 12x36 diurno ISS 2%'!B48</f>
        <v>Participação nos Lucros</v>
      </c>
      <c r="C50" s="110">
        <f>'Posto 12x36 diurno ISS 2%'!C48</f>
        <v>42.623333333333335</v>
      </c>
      <c r="D50" s="128"/>
    </row>
    <row r="51" spans="1:4" ht="16.2" thickBot="1" x14ac:dyDescent="0.35">
      <c r="A51" s="156" t="s">
        <v>62</v>
      </c>
      <c r="B51" s="154" t="str">
        <f>'Posto 12x36 diurno ISS 2%'!B49</f>
        <v>Outro (Especificar)</v>
      </c>
      <c r="C51" s="110">
        <f>'Posto 12x36 diurno ISS 2%'!C49</f>
        <v>0</v>
      </c>
      <c r="D51" s="128"/>
    </row>
    <row r="52" spans="1:4" ht="16.2" thickBot="1" x14ac:dyDescent="0.35">
      <c r="A52" s="142" t="s">
        <v>5</v>
      </c>
      <c r="B52" s="143"/>
      <c r="C52" s="112">
        <f>SUM(C44:C51)</f>
        <v>1458.8511333333336</v>
      </c>
      <c r="D52" s="128"/>
    </row>
    <row r="53" spans="1:4" x14ac:dyDescent="0.3">
      <c r="A53" s="128"/>
      <c r="B53" s="128"/>
      <c r="C53" s="128"/>
      <c r="D53" s="128"/>
    </row>
    <row r="54" spans="1:4" x14ac:dyDescent="0.3">
      <c r="A54" s="128"/>
      <c r="B54" s="128"/>
      <c r="C54" s="128"/>
      <c r="D54" s="128"/>
    </row>
    <row r="55" spans="1:4" x14ac:dyDescent="0.3">
      <c r="A55" s="146" t="s">
        <v>68</v>
      </c>
      <c r="B55" s="146"/>
      <c r="C55" s="146"/>
      <c r="D55" s="128"/>
    </row>
    <row r="56" spans="1:4" ht="16.2" thickBot="1" x14ac:dyDescent="0.35">
      <c r="A56" s="128"/>
      <c r="B56" s="128"/>
      <c r="C56" s="128"/>
      <c r="D56" s="128"/>
    </row>
    <row r="57" spans="1:4" ht="16.2" thickBot="1" x14ac:dyDescent="0.35">
      <c r="A57" s="135">
        <v>2</v>
      </c>
      <c r="B57" s="136" t="s">
        <v>69</v>
      </c>
      <c r="C57" s="136" t="s">
        <v>36</v>
      </c>
      <c r="D57" s="128"/>
    </row>
    <row r="58" spans="1:4" ht="16.2" thickBot="1" x14ac:dyDescent="0.35">
      <c r="A58" s="137" t="s">
        <v>49</v>
      </c>
      <c r="B58" s="138" t="s">
        <v>50</v>
      </c>
      <c r="C58" s="112">
        <f>D24</f>
        <v>564.30001408870862</v>
      </c>
      <c r="D58" s="128"/>
    </row>
    <row r="59" spans="1:4" ht="16.2" thickBot="1" x14ac:dyDescent="0.35">
      <c r="A59" s="137" t="s">
        <v>54</v>
      </c>
      <c r="B59" s="138" t="s">
        <v>55</v>
      </c>
      <c r="C59" s="112">
        <f>D38</f>
        <v>1224.1205803419859</v>
      </c>
      <c r="D59" s="128"/>
    </row>
    <row r="60" spans="1:4" ht="16.2" thickBot="1" x14ac:dyDescent="0.35">
      <c r="A60" s="137" t="s">
        <v>65</v>
      </c>
      <c r="B60" s="138" t="s">
        <v>66</v>
      </c>
      <c r="C60" s="112">
        <f>C52</f>
        <v>1458.8511333333336</v>
      </c>
      <c r="D60" s="128"/>
    </row>
    <row r="61" spans="1:4" ht="16.2" thickBot="1" x14ac:dyDescent="0.35">
      <c r="A61" s="150" t="s">
        <v>5</v>
      </c>
      <c r="B61" s="151"/>
      <c r="C61" s="112">
        <f>SUM(C58:C60)</f>
        <v>3247.2717277640281</v>
      </c>
      <c r="D61" s="128"/>
    </row>
    <row r="62" spans="1:4" x14ac:dyDescent="0.3">
      <c r="A62" s="157"/>
      <c r="B62" s="128"/>
      <c r="C62" s="128"/>
      <c r="D62" s="128"/>
    </row>
    <row r="63" spans="1:4" x14ac:dyDescent="0.3">
      <c r="A63" s="128"/>
      <c r="B63" s="128"/>
      <c r="C63" s="128"/>
      <c r="D63" s="128"/>
    </row>
    <row r="64" spans="1:4" x14ac:dyDescent="0.3">
      <c r="A64" s="144" t="s">
        <v>70</v>
      </c>
      <c r="B64" s="144"/>
      <c r="C64" s="144"/>
      <c r="D64" s="128"/>
    </row>
    <row r="65" spans="1:4" ht="16.2" thickBot="1" x14ac:dyDescent="0.35">
      <c r="A65" s="128"/>
      <c r="B65" s="128"/>
      <c r="C65" s="128"/>
      <c r="D65" s="128"/>
    </row>
    <row r="66" spans="1:4" ht="16.2" thickBot="1" x14ac:dyDescent="0.35">
      <c r="A66" s="135">
        <v>3</v>
      </c>
      <c r="B66" s="136" t="s">
        <v>71</v>
      </c>
      <c r="C66" s="136" t="s">
        <v>56</v>
      </c>
      <c r="D66" s="136" t="s">
        <v>36</v>
      </c>
    </row>
    <row r="67" spans="1:4" ht="16.2" thickBot="1" x14ac:dyDescent="0.35">
      <c r="A67" s="137" t="s">
        <v>37</v>
      </c>
      <c r="B67" s="158" t="s">
        <v>72</v>
      </c>
      <c r="C67" s="172">
        <v>4.1999999999999997E-3</v>
      </c>
      <c r="D67" s="112">
        <f>(C$14)*C67</f>
        <v>11.600881346904435</v>
      </c>
    </row>
    <row r="68" spans="1:4" ht="16.2" thickBot="1" x14ac:dyDescent="0.35">
      <c r="A68" s="137" t="s">
        <v>39</v>
      </c>
      <c r="B68" s="159" t="s">
        <v>73</v>
      </c>
      <c r="C68" s="173">
        <f>C67*C37</f>
        <v>3.3599999999999998E-4</v>
      </c>
      <c r="D68" s="112">
        <f>(C$14)*C68</f>
        <v>0.92807050775235478</v>
      </c>
    </row>
    <row r="69" spans="1:4" ht="16.2" thickBot="1" x14ac:dyDescent="0.35">
      <c r="A69" s="137" t="s">
        <v>40</v>
      </c>
      <c r="B69" s="158" t="s">
        <v>127</v>
      </c>
      <c r="C69" s="122">
        <v>3.5999999999999999E-3</v>
      </c>
      <c r="D69" s="112">
        <f>C69*C14</f>
        <v>9.9436125830609452</v>
      </c>
    </row>
    <row r="70" spans="1:4" ht="16.2" thickBot="1" x14ac:dyDescent="0.35">
      <c r="A70" s="137" t="s">
        <v>41</v>
      </c>
      <c r="B70" s="158" t="s">
        <v>75</v>
      </c>
      <c r="C70" s="174">
        <v>1.9400000000000001E-2</v>
      </c>
      <c r="D70" s="112">
        <f>(C$14)*C70</f>
        <v>53.585023364272871</v>
      </c>
    </row>
    <row r="71" spans="1:4" ht="16.2" thickBot="1" x14ac:dyDescent="0.35">
      <c r="A71" s="137" t="s">
        <v>42</v>
      </c>
      <c r="B71" s="158" t="s">
        <v>76</v>
      </c>
      <c r="C71" s="122">
        <f>C70*C38</f>
        <v>7.1392000000000009E-3</v>
      </c>
      <c r="D71" s="112">
        <f>C71*C14</f>
        <v>19.719288598052419</v>
      </c>
    </row>
    <row r="72" spans="1:4" ht="16.2" thickBot="1" x14ac:dyDescent="0.35">
      <c r="A72" s="137" t="s">
        <v>44</v>
      </c>
      <c r="B72" s="158" t="s">
        <v>128</v>
      </c>
      <c r="C72" s="122">
        <v>3.6400000000000002E-2</v>
      </c>
      <c r="D72" s="112">
        <f>C72*C14</f>
        <v>100.54097167317178</v>
      </c>
    </row>
    <row r="73" spans="1:4" ht="16.2" thickBot="1" x14ac:dyDescent="0.35">
      <c r="A73" s="150" t="s">
        <v>5</v>
      </c>
      <c r="B73" s="151"/>
      <c r="C73" s="122">
        <f>SUM(C67:C72)</f>
        <v>7.1075200000000005E-2</v>
      </c>
      <c r="D73" s="112">
        <f>SUM(D67:D72)</f>
        <v>196.3178480732148</v>
      </c>
    </row>
    <row r="74" spans="1:4" x14ac:dyDescent="0.3">
      <c r="A74" s="128"/>
      <c r="B74" s="128"/>
      <c r="C74" s="128"/>
      <c r="D74" s="128"/>
    </row>
    <row r="75" spans="1:4" x14ac:dyDescent="0.3">
      <c r="A75" s="128"/>
      <c r="B75" s="128"/>
      <c r="C75" s="128"/>
      <c r="D75" s="128"/>
    </row>
    <row r="76" spans="1:4" x14ac:dyDescent="0.3">
      <c r="A76" s="144" t="s">
        <v>78</v>
      </c>
      <c r="B76" s="144"/>
      <c r="C76" s="144"/>
      <c r="D76" s="128"/>
    </row>
    <row r="77" spans="1:4" x14ac:dyDescent="0.3">
      <c r="A77" s="128"/>
      <c r="B77" s="128"/>
      <c r="C77" s="128"/>
      <c r="D77" s="128"/>
    </row>
    <row r="78" spans="1:4" x14ac:dyDescent="0.3">
      <c r="A78" s="128"/>
      <c r="B78" s="128"/>
      <c r="C78" s="128"/>
      <c r="D78" s="128"/>
    </row>
    <row r="79" spans="1:4" x14ac:dyDescent="0.3">
      <c r="A79" s="146" t="s">
        <v>79</v>
      </c>
      <c r="B79" s="146"/>
      <c r="C79" s="146"/>
      <c r="D79" s="128"/>
    </row>
    <row r="80" spans="1:4" ht="16.2" thickBot="1" x14ac:dyDescent="0.35">
      <c r="A80" s="145"/>
      <c r="B80" s="128"/>
      <c r="C80" s="128"/>
      <c r="D80" s="128"/>
    </row>
    <row r="81" spans="1:7" ht="16.2" thickBot="1" x14ac:dyDescent="0.35">
      <c r="A81" s="135" t="s">
        <v>80</v>
      </c>
      <c r="B81" s="136" t="s">
        <v>81</v>
      </c>
      <c r="C81" s="136" t="s">
        <v>56</v>
      </c>
      <c r="D81" s="136" t="s">
        <v>36</v>
      </c>
    </row>
    <row r="82" spans="1:7" ht="16.2" thickBot="1" x14ac:dyDescent="0.35">
      <c r="A82" s="137" t="s">
        <v>37</v>
      </c>
      <c r="B82" s="138" t="s">
        <v>126</v>
      </c>
      <c r="C82" s="247">
        <f>'Posto 12x36 diurno ISS 2%'!C80</f>
        <v>6.9444444444444441E-3</v>
      </c>
      <c r="D82" s="112">
        <f t="shared" ref="D82:D88" si="1">(C$14)*C82</f>
        <v>19.181351433373734</v>
      </c>
    </row>
    <row r="83" spans="1:7" ht="16.2" thickBot="1" x14ac:dyDescent="0.35">
      <c r="A83" s="137" t="s">
        <v>39</v>
      </c>
      <c r="B83" s="138" t="s">
        <v>81</v>
      </c>
      <c r="C83" s="247">
        <f>'Posto 12x36 diurno ISS 2%'!C81</f>
        <v>8.0000000000000002E-3</v>
      </c>
      <c r="D83" s="112">
        <f t="shared" si="1"/>
        <v>22.096916851246544</v>
      </c>
    </row>
    <row r="84" spans="1:7" ht="16.2" thickBot="1" x14ac:dyDescent="0.35">
      <c r="A84" s="137" t="s">
        <v>40</v>
      </c>
      <c r="B84" s="138" t="s">
        <v>82</v>
      </c>
      <c r="C84" s="247">
        <f>'Posto 12x36 diurno ISS 2%'!C82</f>
        <v>1.4999999999999999E-2</v>
      </c>
      <c r="D84" s="112">
        <f t="shared" si="1"/>
        <v>41.431719096087271</v>
      </c>
    </row>
    <row r="85" spans="1:7" ht="16.2" thickBot="1" x14ac:dyDescent="0.35">
      <c r="A85" s="137" t="s">
        <v>41</v>
      </c>
      <c r="B85" s="138" t="s">
        <v>83</v>
      </c>
      <c r="C85" s="247">
        <f>'Posto 12x36 diurno ISS 2%'!C83</f>
        <v>0.01</v>
      </c>
      <c r="D85" s="112">
        <f t="shared" si="1"/>
        <v>27.621146064058181</v>
      </c>
    </row>
    <row r="86" spans="1:7" ht="16.2" thickBot="1" x14ac:dyDescent="0.35">
      <c r="A86" s="137" t="s">
        <v>42</v>
      </c>
      <c r="B86" s="138" t="s">
        <v>84</v>
      </c>
      <c r="C86" s="247">
        <f>'Posto 12x36 diurno ISS 2%'!C84</f>
        <v>0.01</v>
      </c>
      <c r="D86" s="112">
        <f t="shared" si="1"/>
        <v>27.621146064058181</v>
      </c>
    </row>
    <row r="87" spans="1:7" ht="16.2" thickBot="1" x14ac:dyDescent="0.35">
      <c r="A87" s="137" t="s">
        <v>44</v>
      </c>
      <c r="B87" s="176" t="s">
        <v>46</v>
      </c>
      <c r="C87" s="247">
        <f>'Posto 12x36 diurno ISS 2%'!C85</f>
        <v>0</v>
      </c>
      <c r="D87" s="112">
        <f t="shared" si="1"/>
        <v>0</v>
      </c>
    </row>
    <row r="88" spans="1:7" ht="16.2" thickBot="1" x14ac:dyDescent="0.35">
      <c r="A88" s="150" t="s">
        <v>63</v>
      </c>
      <c r="B88" s="151"/>
      <c r="C88" s="122">
        <f>SUM(C82:C87)</f>
        <v>4.9944444444444444E-2</v>
      </c>
      <c r="D88" s="112">
        <f t="shared" si="1"/>
        <v>137.95227950882392</v>
      </c>
    </row>
    <row r="89" spans="1:7" x14ac:dyDescent="0.3">
      <c r="A89" s="128"/>
      <c r="B89" s="128"/>
      <c r="C89" s="175">
        <f>C24+C38+C73+C88+E38</f>
        <v>0.76850204444444448</v>
      </c>
      <c r="D89" s="128"/>
    </row>
    <row r="90" spans="1:7" x14ac:dyDescent="0.3">
      <c r="A90" s="128"/>
      <c r="B90" s="128"/>
      <c r="C90" s="128"/>
      <c r="D90" s="128"/>
      <c r="E90" s="128"/>
      <c r="F90" s="128"/>
      <c r="G90" s="128"/>
    </row>
    <row r="91" spans="1:7" x14ac:dyDescent="0.3">
      <c r="A91" s="146" t="s">
        <v>85</v>
      </c>
      <c r="B91" s="146"/>
      <c r="C91" s="146"/>
      <c r="D91" s="128"/>
      <c r="E91" s="128"/>
      <c r="F91" s="141"/>
      <c r="G91" s="141"/>
    </row>
    <row r="92" spans="1:7" ht="16.2" thickBot="1" x14ac:dyDescent="0.35">
      <c r="A92" s="145"/>
      <c r="B92" s="128"/>
      <c r="C92" s="128"/>
      <c r="D92" s="128"/>
      <c r="E92" s="128"/>
      <c r="F92" s="141"/>
      <c r="G92" s="141"/>
    </row>
    <row r="93" spans="1:7" ht="16.2" thickBot="1" x14ac:dyDescent="0.35">
      <c r="A93" s="135" t="s">
        <v>86</v>
      </c>
      <c r="B93" s="136" t="s">
        <v>125</v>
      </c>
      <c r="C93" s="136" t="s">
        <v>36</v>
      </c>
      <c r="D93" s="128"/>
      <c r="E93" s="128"/>
      <c r="F93" s="139">
        <f>C10+C11</f>
        <v>2659.6959999999999</v>
      </c>
      <c r="G93" s="141"/>
    </row>
    <row r="94" spans="1:7" ht="16.2" thickBot="1" x14ac:dyDescent="0.35">
      <c r="A94" s="137" t="s">
        <v>37</v>
      </c>
      <c r="B94" s="138" t="s">
        <v>101</v>
      </c>
      <c r="C94" s="120">
        <f>F96</f>
        <v>502.9243345454546</v>
      </c>
      <c r="D94" s="128"/>
      <c r="E94" s="128"/>
      <c r="F94" s="139">
        <f>F93/220</f>
        <v>12.089527272727272</v>
      </c>
      <c r="G94" s="141"/>
    </row>
    <row r="95" spans="1:7" ht="16.2" thickBot="1" x14ac:dyDescent="0.35">
      <c r="A95" s="150" t="s">
        <v>5</v>
      </c>
      <c r="B95" s="151"/>
      <c r="C95" s="120">
        <f>C94</f>
        <v>502.9243345454546</v>
      </c>
      <c r="D95" s="128"/>
      <c r="E95" s="128"/>
      <c r="F95" s="139">
        <f>F94*1.6</f>
        <v>19.343243636363638</v>
      </c>
      <c r="G95" s="141"/>
    </row>
    <row r="96" spans="1:7" x14ac:dyDescent="0.3">
      <c r="A96" s="128"/>
      <c r="B96" s="128"/>
      <c r="C96" s="128"/>
      <c r="D96" s="128"/>
      <c r="E96" s="128"/>
      <c r="F96" s="139">
        <f>F95*26</f>
        <v>502.9243345454546</v>
      </c>
      <c r="G96" s="141"/>
    </row>
    <row r="97" spans="1:7" x14ac:dyDescent="0.3">
      <c r="A97" s="128"/>
      <c r="B97" s="128"/>
      <c r="C97" s="128"/>
      <c r="D97" s="128"/>
      <c r="E97" s="128"/>
      <c r="F97" s="141"/>
      <c r="G97" s="141"/>
    </row>
    <row r="98" spans="1:7" x14ac:dyDescent="0.3">
      <c r="A98" s="146" t="s">
        <v>88</v>
      </c>
      <c r="B98" s="146"/>
      <c r="C98" s="146"/>
      <c r="D98" s="128"/>
      <c r="E98" s="128"/>
      <c r="F98" s="141"/>
      <c r="G98" s="141"/>
    </row>
    <row r="99" spans="1:7" ht="16.2" thickBot="1" x14ac:dyDescent="0.35">
      <c r="A99" s="145"/>
      <c r="B99" s="128"/>
      <c r="C99" s="128"/>
      <c r="D99" s="128"/>
      <c r="E99" s="128"/>
      <c r="F99" s="141"/>
      <c r="G99" s="128"/>
    </row>
    <row r="100" spans="1:7" ht="16.2" thickBot="1" x14ac:dyDescent="0.35">
      <c r="A100" s="135">
        <v>4</v>
      </c>
      <c r="B100" s="136" t="s">
        <v>89</v>
      </c>
      <c r="C100" s="136" t="s">
        <v>36</v>
      </c>
      <c r="D100" s="128"/>
      <c r="E100" s="128"/>
      <c r="F100" s="128"/>
      <c r="G100" s="128"/>
    </row>
    <row r="101" spans="1:7" ht="16.2" thickBot="1" x14ac:dyDescent="0.35">
      <c r="A101" s="137" t="s">
        <v>80</v>
      </c>
      <c r="B101" s="138" t="s">
        <v>81</v>
      </c>
      <c r="C101" s="112">
        <f>D88</f>
        <v>137.95227950882392</v>
      </c>
      <c r="D101" s="128"/>
      <c r="E101" s="128"/>
      <c r="F101" s="128"/>
      <c r="G101" s="128"/>
    </row>
    <row r="102" spans="1:7" ht="16.2" thickBot="1" x14ac:dyDescent="0.35">
      <c r="A102" s="137" t="s">
        <v>86</v>
      </c>
      <c r="B102" s="138" t="s">
        <v>87</v>
      </c>
      <c r="C102" s="112">
        <f>C95</f>
        <v>502.9243345454546</v>
      </c>
      <c r="D102" s="128"/>
      <c r="E102" s="128"/>
      <c r="F102" s="128"/>
      <c r="G102" s="128"/>
    </row>
    <row r="103" spans="1:7" ht="16.2" thickBot="1" x14ac:dyDescent="0.35">
      <c r="A103" s="150" t="s">
        <v>5</v>
      </c>
      <c r="B103" s="151"/>
      <c r="C103" s="119">
        <f>C101+C102</f>
        <v>640.87661405427855</v>
      </c>
      <c r="D103" s="128"/>
    </row>
    <row r="104" spans="1:7" x14ac:dyDescent="0.3">
      <c r="A104" s="128"/>
      <c r="B104" s="128"/>
      <c r="C104" s="128"/>
      <c r="D104" s="128"/>
    </row>
    <row r="105" spans="1:7" x14ac:dyDescent="0.3">
      <c r="A105" s="128"/>
      <c r="B105" s="128"/>
      <c r="C105" s="128"/>
      <c r="D105" s="128"/>
    </row>
    <row r="106" spans="1:7" x14ac:dyDescent="0.3">
      <c r="A106" s="144" t="s">
        <v>90</v>
      </c>
      <c r="B106" s="144"/>
      <c r="C106" s="144"/>
      <c r="D106" s="128"/>
    </row>
    <row r="107" spans="1:7" ht="16.2" thickBot="1" x14ac:dyDescent="0.35">
      <c r="A107" s="128"/>
      <c r="B107" s="128"/>
      <c r="C107" s="128"/>
      <c r="D107" s="128"/>
    </row>
    <row r="108" spans="1:7" ht="16.2" thickBot="1" x14ac:dyDescent="0.35">
      <c r="A108" s="135">
        <v>5</v>
      </c>
      <c r="B108" s="160" t="s">
        <v>22</v>
      </c>
      <c r="C108" s="136" t="s">
        <v>36</v>
      </c>
      <c r="D108" s="128"/>
    </row>
    <row r="109" spans="1:7" ht="16.2" thickBot="1" x14ac:dyDescent="0.35">
      <c r="A109" s="137" t="s">
        <v>37</v>
      </c>
      <c r="B109" s="138" t="s">
        <v>91</v>
      </c>
      <c r="C109" s="110">
        <f>'Planlha de Apoio SCA'!C50</f>
        <v>285.41666666666669</v>
      </c>
      <c r="D109" s="128"/>
    </row>
    <row r="110" spans="1:7" ht="16.2" thickBot="1" x14ac:dyDescent="0.35">
      <c r="A110" s="137" t="s">
        <v>39</v>
      </c>
      <c r="B110" s="138" t="s">
        <v>92</v>
      </c>
      <c r="C110" s="110">
        <f>'Planlha de Apoio SCA'!D34</f>
        <v>9.5</v>
      </c>
      <c r="D110" s="128"/>
    </row>
    <row r="111" spans="1:7" ht="16.2" thickBot="1" x14ac:dyDescent="0.35">
      <c r="A111" s="8" t="s">
        <v>40</v>
      </c>
      <c r="B111" s="49" t="s">
        <v>141</v>
      </c>
      <c r="C111" s="46"/>
    </row>
    <row r="112" spans="1:7" ht="16.2" thickBot="1" x14ac:dyDescent="0.35">
      <c r="A112" s="8" t="s">
        <v>41</v>
      </c>
      <c r="B112" s="49" t="s">
        <v>141</v>
      </c>
      <c r="C112" s="46"/>
    </row>
    <row r="113" spans="1:6" ht="16.2" thickBot="1" x14ac:dyDescent="0.35">
      <c r="A113" s="150" t="s">
        <v>63</v>
      </c>
      <c r="B113" s="151"/>
      <c r="C113" s="112">
        <f>SUM(C109:C112)</f>
        <v>294.91666666666669</v>
      </c>
    </row>
    <row r="116" spans="1:6" x14ac:dyDescent="0.3">
      <c r="A116" s="144" t="s">
        <v>93</v>
      </c>
      <c r="B116" s="144"/>
      <c r="C116" s="144"/>
    </row>
    <row r="117" spans="1:6" ht="16.2" thickBot="1" x14ac:dyDescent="0.35">
      <c r="A117" s="128"/>
      <c r="B117" s="128"/>
      <c r="C117" s="128"/>
    </row>
    <row r="118" spans="1:6" ht="16.2" thickBot="1" x14ac:dyDescent="0.35">
      <c r="A118" s="135">
        <v>6</v>
      </c>
      <c r="B118" s="160" t="s">
        <v>23</v>
      </c>
      <c r="C118" s="136" t="s">
        <v>56</v>
      </c>
      <c r="D118" s="136" t="s">
        <v>36</v>
      </c>
    </row>
    <row r="119" spans="1:6" ht="16.2" thickBot="1" x14ac:dyDescent="0.35">
      <c r="A119" s="137" t="s">
        <v>37</v>
      </c>
      <c r="B119" s="161" t="s">
        <v>24</v>
      </c>
      <c r="C119" s="45">
        <f>'Posto 12x36 diurno ISS 2%'!C117</f>
        <v>0.1</v>
      </c>
      <c r="D119" s="111">
        <f>C119*C138</f>
        <v>714.14974629640074</v>
      </c>
    </row>
    <row r="120" spans="1:6" ht="16.2" thickBot="1" x14ac:dyDescent="0.35">
      <c r="A120" s="137" t="s">
        <v>39</v>
      </c>
      <c r="B120" s="161" t="s">
        <v>26</v>
      </c>
      <c r="C120" s="45">
        <f>C119</f>
        <v>0.1</v>
      </c>
      <c r="D120" s="111">
        <f>C120*(C138+D119)</f>
        <v>785.56472092604076</v>
      </c>
    </row>
    <row r="121" spans="1:6" ht="16.2" thickBot="1" x14ac:dyDescent="0.35">
      <c r="A121" s="137" t="s">
        <v>40</v>
      </c>
      <c r="B121" s="138" t="s">
        <v>25</v>
      </c>
      <c r="C121" s="113"/>
      <c r="D121" s="112">
        <f>(C$14+C$61+D$73+C$103+C$113)*C121</f>
        <v>0</v>
      </c>
      <c r="E121" s="37"/>
      <c r="F121" s="37"/>
    </row>
    <row r="122" spans="1:6" ht="16.2" thickBot="1" x14ac:dyDescent="0.35">
      <c r="A122" s="137"/>
      <c r="B122" s="161" t="s">
        <v>105</v>
      </c>
      <c r="C122" s="114">
        <f>C123+C124</f>
        <v>3.6499999999999998E-2</v>
      </c>
      <c r="D122" s="111">
        <f>C122*E128</f>
        <v>334.29171748998976</v>
      </c>
      <c r="E122" s="35">
        <f>C123+C124+C126</f>
        <v>5.6499999999999995E-2</v>
      </c>
      <c r="F122" s="37"/>
    </row>
    <row r="123" spans="1:6" ht="16.2" thickBot="1" x14ac:dyDescent="0.35">
      <c r="A123" s="137"/>
      <c r="B123" s="138" t="s">
        <v>103</v>
      </c>
      <c r="C123" s="113">
        <v>0.03</v>
      </c>
      <c r="D123" s="112">
        <f>C123*E128</f>
        <v>274.76031574519709</v>
      </c>
      <c r="E123" s="37"/>
      <c r="F123" s="37"/>
    </row>
    <row r="124" spans="1:6" ht="16.2" thickBot="1" x14ac:dyDescent="0.35">
      <c r="A124" s="137"/>
      <c r="B124" s="138" t="s">
        <v>104</v>
      </c>
      <c r="C124" s="113">
        <v>6.4999999999999997E-3</v>
      </c>
      <c r="D124" s="112">
        <f>C124*E128</f>
        <v>59.531401744792696</v>
      </c>
      <c r="E124" s="37"/>
      <c r="F124" s="37"/>
    </row>
    <row r="125" spans="1:6" ht="16.2" thickBot="1" x14ac:dyDescent="0.35">
      <c r="A125" s="137"/>
      <c r="B125" s="161" t="s">
        <v>106</v>
      </c>
      <c r="C125" s="114">
        <v>0</v>
      </c>
      <c r="D125" s="111">
        <f>C125*E128</f>
        <v>0</v>
      </c>
      <c r="E125" s="37"/>
      <c r="F125" s="37"/>
    </row>
    <row r="126" spans="1:6" ht="16.2" thickBot="1" x14ac:dyDescent="0.35">
      <c r="A126" s="137"/>
      <c r="B126" s="161" t="s">
        <v>107</v>
      </c>
      <c r="C126" s="114">
        <v>0.02</v>
      </c>
      <c r="D126" s="111">
        <f>C126*E128</f>
        <v>183.17354383013139</v>
      </c>
      <c r="E126" s="37"/>
      <c r="F126" s="37"/>
    </row>
    <row r="127" spans="1:6" ht="16.2" thickBot="1" x14ac:dyDescent="0.35">
      <c r="A127" s="108" t="s">
        <v>63</v>
      </c>
      <c r="B127" s="109"/>
      <c r="C127" s="114">
        <f>C119+C120+C122+C125+C126</f>
        <v>0.25650000000000001</v>
      </c>
      <c r="D127" s="111">
        <f>D119+D120+D122+D125+D126</f>
        <v>2017.1797285425625</v>
      </c>
      <c r="E127" s="37"/>
      <c r="F127" s="67">
        <f>C138+D119+D120</f>
        <v>8641.2119301864477</v>
      </c>
    </row>
    <row r="128" spans="1:6" x14ac:dyDescent="0.3">
      <c r="E128" s="37">
        <f>(F127)/(100%-E122)</f>
        <v>9158.6771915065692</v>
      </c>
      <c r="F128" s="37"/>
    </row>
    <row r="129" spans="1:6" x14ac:dyDescent="0.3">
      <c r="E129" s="37"/>
      <c r="F129" s="37"/>
    </row>
    <row r="130" spans="1:6" x14ac:dyDescent="0.3">
      <c r="A130" s="144" t="s">
        <v>94</v>
      </c>
      <c r="B130" s="144"/>
      <c r="C130" s="144"/>
    </row>
    <row r="131" spans="1:6" ht="16.2" thickBot="1" x14ac:dyDescent="0.35">
      <c r="A131" s="128"/>
      <c r="B131" s="128"/>
      <c r="C131" s="128"/>
    </row>
    <row r="132" spans="1:6" ht="16.2" thickBot="1" x14ac:dyDescent="0.35">
      <c r="A132" s="135"/>
      <c r="B132" s="136" t="s">
        <v>95</v>
      </c>
      <c r="C132" s="136" t="s">
        <v>36</v>
      </c>
    </row>
    <row r="133" spans="1:6" ht="16.2" thickBot="1" x14ac:dyDescent="0.35">
      <c r="A133" s="164" t="s">
        <v>37</v>
      </c>
      <c r="B133" s="138" t="s">
        <v>34</v>
      </c>
      <c r="C133" s="115">
        <f>C14</f>
        <v>2762.114606405818</v>
      </c>
    </row>
    <row r="134" spans="1:6" ht="16.2" thickBot="1" x14ac:dyDescent="0.35">
      <c r="A134" s="164" t="s">
        <v>39</v>
      </c>
      <c r="B134" s="138" t="s">
        <v>47</v>
      </c>
      <c r="C134" s="115">
        <f>C61</f>
        <v>3247.2717277640281</v>
      </c>
    </row>
    <row r="135" spans="1:6" ht="16.2" thickBot="1" x14ac:dyDescent="0.35">
      <c r="A135" s="164" t="s">
        <v>40</v>
      </c>
      <c r="B135" s="138" t="s">
        <v>70</v>
      </c>
      <c r="C135" s="115">
        <f>D73</f>
        <v>196.3178480732148</v>
      </c>
    </row>
    <row r="136" spans="1:6" ht="16.2" thickBot="1" x14ac:dyDescent="0.35">
      <c r="A136" s="164" t="s">
        <v>41</v>
      </c>
      <c r="B136" s="138" t="s">
        <v>78</v>
      </c>
      <c r="C136" s="115">
        <f>C103</f>
        <v>640.87661405427855</v>
      </c>
    </row>
    <row r="137" spans="1:6" ht="16.2" thickBot="1" x14ac:dyDescent="0.35">
      <c r="A137" s="164" t="s">
        <v>42</v>
      </c>
      <c r="B137" s="138" t="s">
        <v>90</v>
      </c>
      <c r="C137" s="115">
        <f>C113</f>
        <v>294.91666666666669</v>
      </c>
    </row>
    <row r="138" spans="1:6" ht="16.2" thickBot="1" x14ac:dyDescent="0.35">
      <c r="A138" s="150" t="s">
        <v>96</v>
      </c>
      <c r="B138" s="151"/>
      <c r="C138" s="115">
        <f>SUM(C133:C137)</f>
        <v>7141.4974629640064</v>
      </c>
    </row>
    <row r="139" spans="1:6" ht="16.2" thickBot="1" x14ac:dyDescent="0.35">
      <c r="A139" s="164" t="s">
        <v>44</v>
      </c>
      <c r="B139" s="138" t="s">
        <v>97</v>
      </c>
      <c r="C139" s="115">
        <f>D127</f>
        <v>2017.1797285425625</v>
      </c>
    </row>
    <row r="140" spans="1:6" x14ac:dyDescent="0.3">
      <c r="A140" s="165" t="s">
        <v>98</v>
      </c>
      <c r="B140" s="166"/>
      <c r="C140" s="116">
        <f>C138+C139</f>
        <v>9158.6771915065692</v>
      </c>
    </row>
    <row r="141" spans="1:6" x14ac:dyDescent="0.3">
      <c r="A141" s="167" t="s">
        <v>116</v>
      </c>
      <c r="B141" s="168"/>
      <c r="C141" s="117">
        <v>1</v>
      </c>
    </row>
    <row r="142" spans="1:6" ht="16.2" thickBot="1" x14ac:dyDescent="0.35">
      <c r="A142" s="169" t="s">
        <v>117</v>
      </c>
      <c r="B142" s="169"/>
      <c r="C142" s="118">
        <f>C140*C141</f>
        <v>9158.6771915065692</v>
      </c>
    </row>
  </sheetData>
  <sheetProtection password="CDE0" sheet="1" objects="1" scenarios="1"/>
  <mergeCells count="35">
    <mergeCell ref="B6:C6"/>
    <mergeCell ref="A1:D1"/>
    <mergeCell ref="A2:D2"/>
    <mergeCell ref="A3:D3"/>
    <mergeCell ref="B4:C4"/>
    <mergeCell ref="B5:C5"/>
    <mergeCell ref="A64:C64"/>
    <mergeCell ref="A7:C7"/>
    <mergeCell ref="A14:B14"/>
    <mergeCell ref="A17:C17"/>
    <mergeCell ref="A19:C19"/>
    <mergeCell ref="A24:B24"/>
    <mergeCell ref="A27:D27"/>
    <mergeCell ref="A38:B38"/>
    <mergeCell ref="A41:C41"/>
    <mergeCell ref="A52:B52"/>
    <mergeCell ref="A55:C55"/>
    <mergeCell ref="A61:B61"/>
    <mergeCell ref="A127:B127"/>
    <mergeCell ref="A73:B73"/>
    <mergeCell ref="A76:C76"/>
    <mergeCell ref="A79:C79"/>
    <mergeCell ref="A88:B88"/>
    <mergeCell ref="A91:C91"/>
    <mergeCell ref="A95:B95"/>
    <mergeCell ref="A98:C98"/>
    <mergeCell ref="A103:B103"/>
    <mergeCell ref="A106:C106"/>
    <mergeCell ref="A113:B113"/>
    <mergeCell ref="A116:C116"/>
    <mergeCell ref="A130:C130"/>
    <mergeCell ref="A138:B138"/>
    <mergeCell ref="A140:B140"/>
    <mergeCell ref="A141:B141"/>
    <mergeCell ref="A142:B142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4" max="3" man="1"/>
    <brk id="97" max="3" man="1"/>
  </rowBreaks>
  <colBreaks count="1" manualBreakCount="1">
    <brk id="4" max="1048575" man="1"/>
  </colBreaks>
  <ignoredErrors>
    <ignoredError sqref="B44:B51 C46 C82:C87 C47:C48 C32 C50:C51 C109:C110" unlocked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3</vt:i4>
      </vt:variant>
    </vt:vector>
  </HeadingPairs>
  <TitlesOfParts>
    <vt:vector size="15" baseType="lpstr">
      <vt:lpstr>Resumo postos</vt:lpstr>
      <vt:lpstr>Posto 12x36 diurno ISS 2%</vt:lpstr>
      <vt:lpstr>Posto 12x36 noturno ISS 2%</vt:lpstr>
      <vt:lpstr>Posto 12x36 diurno ISS 3%</vt:lpstr>
      <vt:lpstr>Posto 12x36 noturno ISS 3%</vt:lpstr>
      <vt:lpstr>Posto 12x36 diurno ISS 5%</vt:lpstr>
      <vt:lpstr>Posto 12x36 noturno ISS 5%</vt:lpstr>
      <vt:lpstr>Planilha de Apoio - P 12 x 36</vt:lpstr>
      <vt:lpstr>SCA - Seg Sab</vt:lpstr>
      <vt:lpstr>Planlha de Apoio SCA</vt:lpstr>
      <vt:lpstr>SCA Seg Sex</vt:lpstr>
      <vt:lpstr>Planlha de Apoio SCA Seg Sex</vt:lpstr>
      <vt:lpstr>'Posto 12x36 diurno ISS 2%'!Area_de_impressao</vt:lpstr>
      <vt:lpstr>'Posto 12x36 noturno ISS 2%'!Area_de_impressao</vt:lpstr>
      <vt:lpstr>'SCA - Seg Sab'!Area_de_impressao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Palácio</dc:creator>
  <cp:lastModifiedBy>Gabriel Palácio</cp:lastModifiedBy>
  <cp:lastPrinted>2021-12-10T14:30:04Z</cp:lastPrinted>
  <dcterms:created xsi:type="dcterms:W3CDTF">2018-01-23T19:35:16Z</dcterms:created>
  <dcterms:modified xsi:type="dcterms:W3CDTF">2024-10-10T12:56:48Z</dcterms:modified>
</cp:coreProperties>
</file>