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20" windowWidth="20736" windowHeight="11760" tabRatio="841"/>
  </bookViews>
  <sheets>
    <sheet name="Resumo postos" sheetId="11" r:id="rId1"/>
    <sheet name="Posto 12x36 diurno ISS 2%" sheetId="3" r:id="rId2"/>
    <sheet name="Posto 12x36 noturno ISS 2%" sheetId="10" r:id="rId3"/>
    <sheet name="Posto 12x36 diurno ISS 3%" sheetId="25" r:id="rId4"/>
    <sheet name="Posto 12x36 noturno ISS 3%" sheetId="26" r:id="rId5"/>
    <sheet name="Posto 12x36 diurno ISS 5%" sheetId="28" r:id="rId6"/>
    <sheet name="Posto 12x36 noturno ISS 5%" sheetId="29" r:id="rId7"/>
    <sheet name="Planilha de Apoio - P 12 x 36" sheetId="4" r:id="rId8"/>
    <sheet name="ITU - Seg Sab" sheetId="14" r:id="rId9"/>
    <sheet name="Planlha de Apoio ITU" sheetId="20" r:id="rId10"/>
    <sheet name="SOR Seg Sáb" sheetId="30" r:id="rId11"/>
    <sheet name="Planlha de Apoio SOR Seg Sab" sheetId="31" r:id="rId12"/>
  </sheets>
  <definedNames>
    <definedName name="_xlnm.Print_Area" localSheetId="8">'ITU - Seg Sab'!$A$1:$D$142</definedName>
    <definedName name="_xlnm.Print_Area" localSheetId="1">'Posto 12x36 diurno ISS 2%'!$A$1:$D$140</definedName>
    <definedName name="_xlnm.Print_Area" localSheetId="2">'Posto 12x36 noturno ISS 2%'!$A$1:$D$142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1" i="30" l="1"/>
  <c r="C119" i="14"/>
  <c r="C119" i="29"/>
  <c r="C117" i="28"/>
  <c r="C119" i="26"/>
  <c r="C117" i="25"/>
  <c r="C19" i="31" l="1"/>
  <c r="C118" i="25" l="1"/>
  <c r="C118" i="3"/>
  <c r="D12" i="30"/>
  <c r="D11" i="30"/>
  <c r="C11" i="30"/>
  <c r="D10" i="30"/>
  <c r="E10" i="30" s="1"/>
  <c r="D12" i="14"/>
  <c r="C11" i="14"/>
  <c r="D10" i="14"/>
  <c r="E10" i="14" s="1"/>
  <c r="E15" i="30" l="1"/>
  <c r="E12" i="30"/>
  <c r="C12" i="30" s="1"/>
  <c r="E11" i="30"/>
  <c r="E12" i="14"/>
  <c r="E11" i="14"/>
  <c r="C12" i="14" s="1"/>
  <c r="E14" i="30" l="1"/>
  <c r="C15" i="30" s="1"/>
  <c r="C14" i="30"/>
  <c r="C13" i="30"/>
  <c r="C16" i="30"/>
  <c r="E13" i="14"/>
  <c r="C13" i="14" s="1"/>
  <c r="C14" i="14" s="1"/>
  <c r="B30" i="31" l="1"/>
  <c r="B29" i="31"/>
  <c r="B31" i="31"/>
  <c r="B31" i="20"/>
  <c r="B30" i="20"/>
  <c r="B29" i="20"/>
  <c r="D33" i="20"/>
  <c r="D32" i="20"/>
  <c r="C33" i="31"/>
  <c r="D33" i="31" s="1"/>
  <c r="C32" i="31"/>
  <c r="D32" i="31" s="1"/>
  <c r="C33" i="20"/>
  <c r="C32" i="20"/>
  <c r="D33" i="4"/>
  <c r="D32" i="4"/>
  <c r="C33" i="4"/>
  <c r="C32" i="4"/>
  <c r="B51" i="14" l="1"/>
  <c r="C51" i="14"/>
  <c r="C48" i="30"/>
  <c r="C49" i="30"/>
  <c r="C50" i="30"/>
  <c r="C51" i="30"/>
  <c r="C52" i="30"/>
  <c r="B51" i="30"/>
  <c r="B50" i="30"/>
  <c r="B49" i="30"/>
  <c r="B48" i="30"/>
  <c r="B47" i="30"/>
  <c r="B46" i="30"/>
  <c r="B53" i="30"/>
  <c r="B52" i="30"/>
  <c r="C46" i="31"/>
  <c r="D46" i="31" s="1"/>
  <c r="C45" i="31"/>
  <c r="D45" i="31" s="1"/>
  <c r="D44" i="31"/>
  <c r="C44" i="31"/>
  <c r="C43" i="31"/>
  <c r="D43" i="31" s="1"/>
  <c r="C42" i="31"/>
  <c r="D42" i="31" s="1"/>
  <c r="C41" i="31"/>
  <c r="D41" i="31" s="1"/>
  <c r="D40" i="31"/>
  <c r="C40" i="31"/>
  <c r="C39" i="31"/>
  <c r="D39" i="31" s="1"/>
  <c r="D38" i="31"/>
  <c r="C38" i="31"/>
  <c r="C37" i="31"/>
  <c r="D37" i="31" s="1"/>
  <c r="C46" i="20"/>
  <c r="C45" i="20"/>
  <c r="C44" i="20"/>
  <c r="C43" i="20"/>
  <c r="C42" i="20"/>
  <c r="C41" i="20"/>
  <c r="D41" i="20" s="1"/>
  <c r="C40" i="20"/>
  <c r="D40" i="20" s="1"/>
  <c r="C39" i="20"/>
  <c r="D39" i="20" s="1"/>
  <c r="C38" i="20"/>
  <c r="C37" i="20"/>
  <c r="D46" i="20"/>
  <c r="D45" i="20"/>
  <c r="D44" i="20"/>
  <c r="D43" i="20"/>
  <c r="D42" i="20"/>
  <c r="D38" i="20"/>
  <c r="D37" i="20"/>
  <c r="C50" i="14"/>
  <c r="C49" i="14"/>
  <c r="C48" i="14"/>
  <c r="C47" i="14"/>
  <c r="B50" i="14"/>
  <c r="B49" i="14"/>
  <c r="B48" i="14"/>
  <c r="B47" i="14"/>
  <c r="B46" i="14"/>
  <c r="B45" i="14"/>
  <c r="B44" i="14"/>
  <c r="B87" i="29"/>
  <c r="C48" i="29"/>
  <c r="C47" i="29"/>
  <c r="C46" i="29"/>
  <c r="C45" i="29"/>
  <c r="C44" i="29"/>
  <c r="C51" i="29"/>
  <c r="C50" i="29"/>
  <c r="B50" i="29"/>
  <c r="B49" i="29"/>
  <c r="B48" i="29"/>
  <c r="B47" i="29"/>
  <c r="B46" i="29"/>
  <c r="B45" i="29"/>
  <c r="B44" i="29"/>
  <c r="B48" i="28"/>
  <c r="B47" i="28"/>
  <c r="B46" i="28"/>
  <c r="B45" i="28"/>
  <c r="B44" i="28"/>
  <c r="B43" i="28"/>
  <c r="B42" i="28"/>
  <c r="B85" i="28"/>
  <c r="C42" i="28"/>
  <c r="C43" i="28"/>
  <c r="C44" i="28"/>
  <c r="C45" i="28"/>
  <c r="C49" i="28"/>
  <c r="C48" i="28"/>
  <c r="C46" i="28"/>
  <c r="C47" i="28"/>
  <c r="B87" i="26"/>
  <c r="C50" i="26"/>
  <c r="B50" i="26"/>
  <c r="C48" i="25"/>
  <c r="B48" i="25"/>
  <c r="B47" i="25"/>
  <c r="B46" i="25"/>
  <c r="B45" i="25"/>
  <c r="B44" i="25"/>
  <c r="B43" i="25"/>
  <c r="B42" i="25"/>
  <c r="B87" i="10"/>
  <c r="B49" i="10"/>
  <c r="B48" i="10"/>
  <c r="B47" i="10"/>
  <c r="B46" i="10"/>
  <c r="B45" i="10"/>
  <c r="B44" i="10"/>
  <c r="C50" i="10"/>
  <c r="B50" i="10"/>
  <c r="C48" i="3"/>
  <c r="B51" i="29"/>
  <c r="B49" i="28"/>
  <c r="B51" i="26"/>
  <c r="B49" i="25"/>
  <c r="B51" i="10"/>
  <c r="C85" i="25"/>
  <c r="C84" i="25"/>
  <c r="C83" i="25"/>
  <c r="C82" i="25"/>
  <c r="C81" i="25"/>
  <c r="C80" i="25"/>
  <c r="C70" i="25"/>
  <c r="C69" i="25"/>
  <c r="C68" i="25"/>
  <c r="C67" i="25"/>
  <c r="C66" i="25"/>
  <c r="C65" i="25"/>
  <c r="C35" i="25"/>
  <c r="C34" i="25"/>
  <c r="C33" i="25"/>
  <c r="C32" i="25"/>
  <c r="C31" i="25"/>
  <c r="C30" i="25"/>
  <c r="C29" i="25"/>
  <c r="C28" i="25"/>
  <c r="C21" i="25"/>
  <c r="C20" i="25"/>
  <c r="C50" i="4" l="1"/>
  <c r="C53" i="30" l="1"/>
  <c r="C51" i="26"/>
  <c r="C49" i="25"/>
  <c r="C49" i="29"/>
  <c r="C49" i="26"/>
  <c r="C47" i="25"/>
  <c r="C45" i="25"/>
  <c r="C51" i="10"/>
  <c r="C49" i="10"/>
  <c r="E124" i="30"/>
  <c r="C124" i="30"/>
  <c r="E122" i="14"/>
  <c r="C122" i="14"/>
  <c r="E122" i="29"/>
  <c r="C122" i="29"/>
  <c r="E120" i="28"/>
  <c r="C120" i="28"/>
  <c r="E122" i="26"/>
  <c r="C122" i="26"/>
  <c r="E120" i="25"/>
  <c r="C120" i="25"/>
  <c r="E122" i="10"/>
  <c r="E120" i="3"/>
  <c r="C46" i="3" l="1"/>
  <c r="C48" i="26" l="1"/>
  <c r="C48" i="10"/>
  <c r="C46" i="25"/>
  <c r="C94" i="29"/>
  <c r="C92" i="28"/>
  <c r="C94" i="26"/>
  <c r="C92" i="25"/>
  <c r="C94" i="10"/>
  <c r="C92" i="3"/>
  <c r="C46" i="14" l="1"/>
  <c r="C46" i="26"/>
  <c r="C44" i="25"/>
  <c r="C46" i="10"/>
  <c r="C89" i="30" l="1"/>
  <c r="C88" i="30"/>
  <c r="C87" i="30"/>
  <c r="C86" i="30"/>
  <c r="C84" i="30"/>
  <c r="C87" i="14"/>
  <c r="C86" i="14"/>
  <c r="C85" i="14"/>
  <c r="C84" i="14"/>
  <c r="C82" i="14"/>
  <c r="C86" i="29"/>
  <c r="C85" i="29"/>
  <c r="C84" i="29"/>
  <c r="C82" i="29"/>
  <c r="C85" i="28"/>
  <c r="C84" i="28"/>
  <c r="C83" i="28"/>
  <c r="C82" i="28"/>
  <c r="C80" i="28"/>
  <c r="C85" i="30"/>
  <c r="C83" i="14"/>
  <c r="C81" i="28"/>
  <c r="B50" i="31" l="1"/>
  <c r="C50" i="31" s="1"/>
  <c r="C31" i="31"/>
  <c r="D31" i="31" s="1"/>
  <c r="C30" i="31"/>
  <c r="D30" i="31" s="1"/>
  <c r="C29" i="31"/>
  <c r="D29" i="31" s="1"/>
  <c r="B50" i="20"/>
  <c r="C50" i="20" s="1"/>
  <c r="C31" i="20"/>
  <c r="D31" i="20" s="1"/>
  <c r="C30" i="20"/>
  <c r="D30" i="20" s="1"/>
  <c r="C29" i="20"/>
  <c r="D29" i="20" s="1"/>
  <c r="D34" i="20" l="1"/>
  <c r="D34" i="31"/>
  <c r="C110" i="14" l="1"/>
  <c r="C109" i="14"/>
  <c r="C112" i="30"/>
  <c r="C111" i="30"/>
  <c r="D45" i="4"/>
  <c r="D44" i="4"/>
  <c r="D38" i="4"/>
  <c r="D37" i="4"/>
  <c r="B25" i="31" l="1"/>
  <c r="B19" i="31"/>
  <c r="B6" i="31"/>
  <c r="B25" i="20"/>
  <c r="B19" i="20"/>
  <c r="B10" i="20"/>
  <c r="B6" i="20"/>
  <c r="D25" i="31" l="1"/>
  <c r="D20" i="31"/>
  <c r="D19" i="31"/>
  <c r="A17" i="31"/>
  <c r="E10" i="31"/>
  <c r="C14" i="31" s="1"/>
  <c r="E6" i="31"/>
  <c r="B14" i="31" s="1"/>
  <c r="C122" i="30"/>
  <c r="C129" i="30" s="1"/>
  <c r="C115" i="30"/>
  <c r="C139" i="30" s="1"/>
  <c r="C90" i="30"/>
  <c r="C70" i="30"/>
  <c r="C34" i="30"/>
  <c r="C40" i="30" s="1"/>
  <c r="E40" i="30" s="1"/>
  <c r="C26" i="30"/>
  <c r="F95" i="30"/>
  <c r="F96" i="30" s="1"/>
  <c r="F97" i="30" s="1"/>
  <c r="F98" i="30" s="1"/>
  <c r="C96" i="30" s="1"/>
  <c r="D21" i="31" l="1"/>
  <c r="C47" i="30" s="1"/>
  <c r="D14" i="31"/>
  <c r="C46" i="30" s="1"/>
  <c r="C97" i="30"/>
  <c r="C104" i="30" s="1"/>
  <c r="C73" i="30"/>
  <c r="C54" i="30" l="1"/>
  <c r="C62" i="30" s="1"/>
  <c r="D88" i="30"/>
  <c r="D74" i="30"/>
  <c r="C135" i="30"/>
  <c r="D85" i="30"/>
  <c r="D71" i="30"/>
  <c r="D90" i="30"/>
  <c r="C103" i="30" s="1"/>
  <c r="C105" i="30" s="1"/>
  <c r="C138" i="30" s="1"/>
  <c r="D70" i="30"/>
  <c r="D24" i="30"/>
  <c r="D87" i="30"/>
  <c r="D86" i="30"/>
  <c r="D72" i="30"/>
  <c r="D84" i="30"/>
  <c r="D26" i="30"/>
  <c r="D25" i="30"/>
  <c r="D89" i="30"/>
  <c r="D69" i="30"/>
  <c r="C75" i="30"/>
  <c r="C91" i="30" s="1"/>
  <c r="D73" i="30"/>
  <c r="D75" i="30" l="1"/>
  <c r="C137" i="30" s="1"/>
  <c r="D34" i="30"/>
  <c r="D33" i="30"/>
  <c r="C60" i="30"/>
  <c r="D32" i="30"/>
  <c r="D38" i="30"/>
  <c r="D35" i="30"/>
  <c r="D40" i="30"/>
  <c r="C61" i="30" s="1"/>
  <c r="D39" i="30"/>
  <c r="D37" i="30"/>
  <c r="D36" i="30"/>
  <c r="C63" i="30" l="1"/>
  <c r="C136" i="30" l="1"/>
  <c r="C140" i="30" s="1"/>
  <c r="D123" i="30"/>
  <c r="D121" i="30" l="1"/>
  <c r="D122" i="30" l="1"/>
  <c r="F129" i="30" s="1"/>
  <c r="E130" i="30" s="1"/>
  <c r="D125" i="30" l="1"/>
  <c r="D126" i="30"/>
  <c r="D128" i="30"/>
  <c r="D124" i="30"/>
  <c r="D127" i="30"/>
  <c r="D129" i="30" l="1"/>
  <c r="C141" i="30" s="1"/>
  <c r="C142" i="30" s="1"/>
  <c r="C144" i="30" s="1"/>
  <c r="F21" i="11" s="1"/>
  <c r="G21" i="11" s="1"/>
  <c r="C120" i="29"/>
  <c r="C127" i="29" s="1"/>
  <c r="C87" i="29"/>
  <c r="C83" i="29"/>
  <c r="C72" i="29"/>
  <c r="C71" i="29"/>
  <c r="C70" i="29"/>
  <c r="C69" i="29"/>
  <c r="C68" i="29"/>
  <c r="C67" i="29"/>
  <c r="C37" i="29"/>
  <c r="C36" i="29"/>
  <c r="C35" i="29"/>
  <c r="C34" i="29"/>
  <c r="C33" i="29"/>
  <c r="C32" i="29"/>
  <c r="C31" i="29"/>
  <c r="C30" i="29"/>
  <c r="C23" i="29"/>
  <c r="C22" i="29"/>
  <c r="C24" i="29" s="1"/>
  <c r="D12" i="29"/>
  <c r="C11" i="29"/>
  <c r="E93" i="29" s="1"/>
  <c r="E96" i="29" s="1"/>
  <c r="E97" i="29" s="1"/>
  <c r="E98" i="29" s="1"/>
  <c r="C95" i="29" s="1"/>
  <c r="C102" i="29" s="1"/>
  <c r="C118" i="28"/>
  <c r="C125" i="28" s="1"/>
  <c r="C86" i="28"/>
  <c r="C66" i="28"/>
  <c r="E36" i="28"/>
  <c r="C36" i="28"/>
  <c r="C69" i="28" s="1"/>
  <c r="C22" i="28"/>
  <c r="C11" i="28"/>
  <c r="C12" i="28" s="1"/>
  <c r="C87" i="26"/>
  <c r="C86" i="26"/>
  <c r="C85" i="26"/>
  <c r="C84" i="26"/>
  <c r="C83" i="26"/>
  <c r="C82" i="26"/>
  <c r="C72" i="26"/>
  <c r="C71" i="26"/>
  <c r="C70" i="26"/>
  <c r="C69" i="26"/>
  <c r="C68" i="26"/>
  <c r="C67" i="26"/>
  <c r="C37" i="26"/>
  <c r="C36" i="26"/>
  <c r="C35" i="26"/>
  <c r="C34" i="26"/>
  <c r="C33" i="26"/>
  <c r="C32" i="26"/>
  <c r="C31" i="26"/>
  <c r="C30" i="26"/>
  <c r="C23" i="26"/>
  <c r="C22" i="26"/>
  <c r="C24" i="26" s="1"/>
  <c r="D12" i="26"/>
  <c r="C11" i="26"/>
  <c r="E93" i="26" s="1"/>
  <c r="E96" i="26" s="1"/>
  <c r="E97" i="26" s="1"/>
  <c r="E98" i="26" s="1"/>
  <c r="C95" i="26" s="1"/>
  <c r="C102" i="26" s="1"/>
  <c r="C125" i="25"/>
  <c r="C86" i="25"/>
  <c r="C36" i="25"/>
  <c r="C22" i="25"/>
  <c r="C11" i="25"/>
  <c r="C12" i="25" s="1"/>
  <c r="E36" i="25" l="1"/>
  <c r="C73" i="26"/>
  <c r="C73" i="29"/>
  <c r="C38" i="26"/>
  <c r="C38" i="29"/>
  <c r="C88" i="29"/>
  <c r="C88" i="26"/>
  <c r="D10" i="29"/>
  <c r="E10" i="29" s="1"/>
  <c r="E11" i="29" s="1"/>
  <c r="E12" i="29"/>
  <c r="C13" i="29" s="1"/>
  <c r="C12" i="29"/>
  <c r="C14" i="29" s="1"/>
  <c r="D20" i="28"/>
  <c r="D85" i="28"/>
  <c r="D65" i="28"/>
  <c r="D84" i="28"/>
  <c r="D70" i="28"/>
  <c r="D83" i="28"/>
  <c r="D82" i="28"/>
  <c r="C131" i="28"/>
  <c r="D81" i="28"/>
  <c r="D68" i="28"/>
  <c r="D22" i="28"/>
  <c r="D80" i="28"/>
  <c r="D67" i="28"/>
  <c r="D86" i="28"/>
  <c r="C99" i="28" s="1"/>
  <c r="D66" i="28"/>
  <c r="D21" i="28"/>
  <c r="C87" i="28"/>
  <c r="C71" i="28"/>
  <c r="D69" i="28"/>
  <c r="F91" i="28"/>
  <c r="F92" i="28" s="1"/>
  <c r="F93" i="28" s="1"/>
  <c r="F94" i="28" s="1"/>
  <c r="C93" i="28" s="1"/>
  <c r="C100" i="28" s="1"/>
  <c r="D10" i="26"/>
  <c r="E10" i="26" s="1"/>
  <c r="E11" i="26" s="1"/>
  <c r="E12" i="26" s="1"/>
  <c r="C13" i="26" s="1"/>
  <c r="C120" i="26"/>
  <c r="C127" i="26" s="1"/>
  <c r="D20" i="25"/>
  <c r="D85" i="25"/>
  <c r="D65" i="25"/>
  <c r="D84" i="25"/>
  <c r="D70" i="25"/>
  <c r="D83" i="25"/>
  <c r="D82" i="25"/>
  <c r="C131" i="25"/>
  <c r="D81" i="25"/>
  <c r="D68" i="25"/>
  <c r="D22" i="25"/>
  <c r="D80" i="25"/>
  <c r="D67" i="25"/>
  <c r="D86" i="25"/>
  <c r="C99" i="25" s="1"/>
  <c r="D66" i="25"/>
  <c r="D21" i="25"/>
  <c r="C71" i="25"/>
  <c r="C87" i="25" s="1"/>
  <c r="D69" i="25"/>
  <c r="F91" i="25"/>
  <c r="F92" i="25" s="1"/>
  <c r="F93" i="25" s="1"/>
  <c r="F94" i="25" s="1"/>
  <c r="C93" i="25" s="1"/>
  <c r="C100" i="25" s="1"/>
  <c r="D87" i="29" l="1"/>
  <c r="D83" i="29"/>
  <c r="D71" i="29"/>
  <c r="D67" i="29"/>
  <c r="D22" i="29"/>
  <c r="D86" i="29"/>
  <c r="D82" i="29"/>
  <c r="D70" i="29"/>
  <c r="C133" i="29"/>
  <c r="D85" i="29"/>
  <c r="D69" i="29"/>
  <c r="D24" i="29"/>
  <c r="D88" i="29"/>
  <c r="C101" i="29" s="1"/>
  <c r="C103" i="29" s="1"/>
  <c r="C136" i="29" s="1"/>
  <c r="D84" i="29"/>
  <c r="D72" i="29"/>
  <c r="D68" i="29"/>
  <c r="D23" i="29"/>
  <c r="C101" i="28"/>
  <c r="C134" i="28" s="1"/>
  <c r="D32" i="28"/>
  <c r="D31" i="28"/>
  <c r="D30" i="28"/>
  <c r="D36" i="28"/>
  <c r="C57" i="28" s="1"/>
  <c r="D29" i="28"/>
  <c r="D28" i="28"/>
  <c r="C56" i="28"/>
  <c r="D35" i="28"/>
  <c r="D34" i="28"/>
  <c r="D33" i="28"/>
  <c r="D71" i="28"/>
  <c r="C133" i="28" s="1"/>
  <c r="C12" i="26"/>
  <c r="C14" i="26" s="1"/>
  <c r="C101" i="25"/>
  <c r="C134" i="25" s="1"/>
  <c r="D32" i="25"/>
  <c r="D31" i="25"/>
  <c r="D30" i="25"/>
  <c r="D36" i="25"/>
  <c r="C57" i="25" s="1"/>
  <c r="D28" i="25"/>
  <c r="C56" i="25"/>
  <c r="D35" i="25"/>
  <c r="D34" i="25"/>
  <c r="D33" i="25"/>
  <c r="D29" i="25"/>
  <c r="D71" i="25"/>
  <c r="C133" i="25" s="1"/>
  <c r="D25" i="20"/>
  <c r="D20" i="20"/>
  <c r="D19" i="20"/>
  <c r="A17" i="20"/>
  <c r="E10" i="20"/>
  <c r="C14" i="20" s="1"/>
  <c r="E6" i="20"/>
  <c r="B14" i="20" s="1"/>
  <c r="D46" i="4"/>
  <c r="D43" i="4"/>
  <c r="D42" i="4"/>
  <c r="D41" i="4"/>
  <c r="D40" i="4"/>
  <c r="D39" i="4"/>
  <c r="C31" i="4"/>
  <c r="D31" i="4" s="1"/>
  <c r="D34" i="4" s="1"/>
  <c r="C30" i="4"/>
  <c r="D30" i="4" s="1"/>
  <c r="C29" i="4"/>
  <c r="D29" i="4" s="1"/>
  <c r="D25" i="4"/>
  <c r="D20" i="4"/>
  <c r="D19" i="4"/>
  <c r="E10" i="4"/>
  <c r="C14" i="4" s="1"/>
  <c r="E6" i="4"/>
  <c r="B14" i="4" s="1"/>
  <c r="D21" i="20" l="1"/>
  <c r="C45" i="14" s="1"/>
  <c r="B50" i="4"/>
  <c r="D14" i="20"/>
  <c r="C44" i="14" s="1"/>
  <c r="C45" i="3"/>
  <c r="D35" i="29"/>
  <c r="D31" i="29"/>
  <c r="D38" i="29"/>
  <c r="C59" i="29" s="1"/>
  <c r="D34" i="29"/>
  <c r="D30" i="29"/>
  <c r="D37" i="29"/>
  <c r="D33" i="29"/>
  <c r="C58" i="29"/>
  <c r="D36" i="29"/>
  <c r="D32" i="29"/>
  <c r="D73" i="29"/>
  <c r="C135" i="29" s="1"/>
  <c r="C133" i="26"/>
  <c r="D85" i="26"/>
  <c r="D69" i="26"/>
  <c r="D24" i="26"/>
  <c r="D88" i="26"/>
  <c r="C101" i="26" s="1"/>
  <c r="C103" i="26" s="1"/>
  <c r="C136" i="26" s="1"/>
  <c r="D84" i="26"/>
  <c r="D72" i="26"/>
  <c r="D68" i="26"/>
  <c r="D23" i="26"/>
  <c r="D22" i="26"/>
  <c r="D87" i="26"/>
  <c r="D83" i="26"/>
  <c r="D71" i="26"/>
  <c r="D67" i="26"/>
  <c r="D86" i="26"/>
  <c r="D82" i="26"/>
  <c r="D70" i="26"/>
  <c r="D14" i="4"/>
  <c r="D21" i="4"/>
  <c r="C107" i="28" l="1"/>
  <c r="C108" i="3"/>
  <c r="C108" i="25"/>
  <c r="C110" i="29"/>
  <c r="C108" i="28"/>
  <c r="C110" i="26"/>
  <c r="C110" i="10"/>
  <c r="C52" i="14"/>
  <c r="C107" i="25"/>
  <c r="C109" i="29"/>
  <c r="C47" i="26"/>
  <c r="C42" i="3"/>
  <c r="C42" i="25"/>
  <c r="C43" i="3"/>
  <c r="C43" i="25"/>
  <c r="D73" i="26"/>
  <c r="C135" i="26" s="1"/>
  <c r="D37" i="26"/>
  <c r="D33" i="26"/>
  <c r="D35" i="26"/>
  <c r="C58" i="26"/>
  <c r="D36" i="26"/>
  <c r="D32" i="26"/>
  <c r="D31" i="26"/>
  <c r="D38" i="26"/>
  <c r="C59" i="26" s="1"/>
  <c r="D34" i="26"/>
  <c r="D30" i="26"/>
  <c r="C32" i="14"/>
  <c r="C119" i="10"/>
  <c r="D12" i="10"/>
  <c r="C109" i="26" l="1"/>
  <c r="C113" i="26" s="1"/>
  <c r="C137" i="26" s="1"/>
  <c r="C109" i="10"/>
  <c r="C111" i="28"/>
  <c r="C135" i="28" s="1"/>
  <c r="C107" i="3"/>
  <c r="C50" i="25"/>
  <c r="C58" i="25" s="1"/>
  <c r="C59" i="25" s="1"/>
  <c r="C132" i="25" s="1"/>
  <c r="C50" i="28"/>
  <c r="C58" i="28" s="1"/>
  <c r="C59" i="28" s="1"/>
  <c r="C113" i="29"/>
  <c r="C137" i="29" s="1"/>
  <c r="C111" i="25"/>
  <c r="C135" i="25" s="1"/>
  <c r="C44" i="26"/>
  <c r="C45" i="26"/>
  <c r="C50" i="3"/>
  <c r="C47" i="10"/>
  <c r="D119" i="28" l="1"/>
  <c r="C132" i="28"/>
  <c r="C136" i="28" s="1"/>
  <c r="D119" i="25"/>
  <c r="C136" i="25"/>
  <c r="C52" i="26"/>
  <c r="C60" i="26" s="1"/>
  <c r="C61" i="26" s="1"/>
  <c r="C134" i="26" s="1"/>
  <c r="C138" i="26" s="1"/>
  <c r="C52" i="29"/>
  <c r="C60" i="29" s="1"/>
  <c r="C61" i="29" s="1"/>
  <c r="C134" i="29" s="1"/>
  <c r="C138" i="29" s="1"/>
  <c r="C45" i="10"/>
  <c r="C44" i="10"/>
  <c r="D117" i="28" l="1"/>
  <c r="D118" i="28" s="1"/>
  <c r="F125" i="28" s="1"/>
  <c r="E126" i="28" s="1"/>
  <c r="D117" i="25"/>
  <c r="D118" i="25" s="1"/>
  <c r="F125" i="25" s="1"/>
  <c r="E126" i="25" s="1"/>
  <c r="D121" i="29"/>
  <c r="D121" i="26"/>
  <c r="C52" i="10"/>
  <c r="D119" i="29"/>
  <c r="D119" i="26"/>
  <c r="D124" i="28" l="1"/>
  <c r="D120" i="28"/>
  <c r="D123" i="28"/>
  <c r="D121" i="28"/>
  <c r="D122" i="28"/>
  <c r="D120" i="29"/>
  <c r="F127" i="29" s="1"/>
  <c r="E128" i="29" s="1"/>
  <c r="D123" i="25"/>
  <c r="D121" i="25"/>
  <c r="D120" i="25"/>
  <c r="D122" i="25"/>
  <c r="D124" i="25"/>
  <c r="D120" i="26"/>
  <c r="F127" i="26" s="1"/>
  <c r="E128" i="26" s="1"/>
  <c r="D125" i="25" l="1"/>
  <c r="C137" i="25" s="1"/>
  <c r="C138" i="25" s="1"/>
  <c r="C140" i="25" s="1"/>
  <c r="D125" i="28"/>
  <c r="C137" i="28" s="1"/>
  <c r="C138" i="28" s="1"/>
  <c r="C140" i="28" s="1"/>
  <c r="D124" i="29"/>
  <c r="D126" i="29"/>
  <c r="D125" i="29"/>
  <c r="D123" i="29"/>
  <c r="D122" i="29"/>
  <c r="D127" i="29" s="1"/>
  <c r="C139" i="29" s="1"/>
  <c r="C140" i="29" s="1"/>
  <c r="C142" i="29" s="1"/>
  <c r="F23" i="11" s="1"/>
  <c r="G23" i="11" s="1"/>
  <c r="D122" i="26"/>
  <c r="D123" i="26"/>
  <c r="D125" i="26"/>
  <c r="D124" i="26"/>
  <c r="D126" i="26"/>
  <c r="C120" i="14"/>
  <c r="C127" i="14" s="1"/>
  <c r="C88" i="14"/>
  <c r="C68" i="14"/>
  <c r="C38" i="14"/>
  <c r="C24" i="14"/>
  <c r="C66" i="3"/>
  <c r="C80" i="3"/>
  <c r="F35" i="11" l="1"/>
  <c r="G35" i="11" s="1"/>
  <c r="G36" i="11" s="1"/>
  <c r="G37" i="11" s="1"/>
  <c r="G38" i="11" s="1"/>
  <c r="F29" i="11"/>
  <c r="G29" i="11" s="1"/>
  <c r="G30" i="11" s="1"/>
  <c r="G31" i="11" s="1"/>
  <c r="G32" i="11" s="1"/>
  <c r="F22" i="11"/>
  <c r="G22" i="11" s="1"/>
  <c r="G24" i="11" s="1"/>
  <c r="G25" i="11" s="1"/>
  <c r="G26" i="11" s="1"/>
  <c r="D127" i="26"/>
  <c r="C139" i="26" s="1"/>
  <c r="C140" i="26" s="1"/>
  <c r="C142" i="26" s="1"/>
  <c r="F93" i="14"/>
  <c r="F94" i="14" s="1"/>
  <c r="F95" i="14" s="1"/>
  <c r="E38" i="14"/>
  <c r="C71" i="14"/>
  <c r="C67" i="10"/>
  <c r="C69" i="10"/>
  <c r="C70" i="10"/>
  <c r="C72" i="10"/>
  <c r="F96" i="14" l="1"/>
  <c r="C60" i="14"/>
  <c r="C73" i="14"/>
  <c r="C89" i="14" s="1"/>
  <c r="C87" i="10"/>
  <c r="C86" i="10"/>
  <c r="C85" i="10"/>
  <c r="C84" i="10"/>
  <c r="C83" i="10"/>
  <c r="C82" i="10"/>
  <c r="C37" i="10"/>
  <c r="C36" i="10"/>
  <c r="C35" i="10"/>
  <c r="C34" i="10"/>
  <c r="C33" i="10"/>
  <c r="C32" i="10"/>
  <c r="C31" i="10"/>
  <c r="C30" i="10"/>
  <c r="C23" i="10"/>
  <c r="C86" i="3"/>
  <c r="C94" i="14" l="1"/>
  <c r="C95" i="14" s="1"/>
  <c r="C102" i="14" s="1"/>
  <c r="C113" i="14"/>
  <c r="C137" i="14" s="1"/>
  <c r="C120" i="10"/>
  <c r="C88" i="10"/>
  <c r="C122" i="10"/>
  <c r="C38" i="10"/>
  <c r="C11" i="10"/>
  <c r="E93" i="10" l="1"/>
  <c r="E96" i="10" s="1"/>
  <c r="E97" i="10" s="1"/>
  <c r="E98" i="10" s="1"/>
  <c r="D10" i="10"/>
  <c r="E10" i="10" s="1"/>
  <c r="E11" i="10" s="1"/>
  <c r="C127" i="10"/>
  <c r="D23" i="14" l="1"/>
  <c r="D69" i="14"/>
  <c r="D83" i="14"/>
  <c r="D84" i="14"/>
  <c r="D88" i="14"/>
  <c r="C101" i="14" s="1"/>
  <c r="C103" i="14" s="1"/>
  <c r="C136" i="14" s="1"/>
  <c r="D86" i="14"/>
  <c r="D22" i="14"/>
  <c r="D71" i="14"/>
  <c r="D68" i="14"/>
  <c r="D72" i="14"/>
  <c r="D87" i="14"/>
  <c r="D24" i="14"/>
  <c r="D85" i="14"/>
  <c r="D82" i="14"/>
  <c r="C133" i="14"/>
  <c r="D67" i="14"/>
  <c r="D70" i="14"/>
  <c r="C95" i="10"/>
  <c r="E12" i="10"/>
  <c r="C13" i="10" s="1"/>
  <c r="C12" i="10"/>
  <c r="C14" i="10"/>
  <c r="D69" i="10" s="1"/>
  <c r="C11" i="3"/>
  <c r="F91" i="3" s="1"/>
  <c r="F92" i="3" s="1"/>
  <c r="F93" i="3" s="1"/>
  <c r="F94" i="3" s="1"/>
  <c r="C93" i="3" l="1"/>
  <c r="D35" i="14"/>
  <c r="D32" i="14"/>
  <c r="D33" i="14"/>
  <c r="D38" i="14"/>
  <c r="C59" i="14" s="1"/>
  <c r="D36" i="14"/>
  <c r="D37" i="14"/>
  <c r="D30" i="14"/>
  <c r="C58" i="14"/>
  <c r="D31" i="14"/>
  <c r="D34" i="14"/>
  <c r="D73" i="14"/>
  <c r="C135" i="14" s="1"/>
  <c r="D82" i="10"/>
  <c r="D87" i="10"/>
  <c r="D67" i="10"/>
  <c r="D23" i="10"/>
  <c r="D88" i="10"/>
  <c r="C101" i="10" s="1"/>
  <c r="D84" i="10"/>
  <c r="D72" i="10"/>
  <c r="D85" i="10"/>
  <c r="D83" i="10"/>
  <c r="D70" i="10"/>
  <c r="D86" i="10"/>
  <c r="C133" i="10"/>
  <c r="C61" i="14" l="1"/>
  <c r="C134" i="14" s="1"/>
  <c r="C138" i="14" s="1"/>
  <c r="D121" i="14" l="1"/>
  <c r="D119" i="14"/>
  <c r="D120" i="14" l="1"/>
  <c r="C111" i="3"/>
  <c r="C135" i="3" s="1"/>
  <c r="F127" i="14" l="1"/>
  <c r="E128" i="14" s="1"/>
  <c r="C113" i="10"/>
  <c r="C137" i="10" s="1"/>
  <c r="C120" i="3"/>
  <c r="C125" i="3" s="1"/>
  <c r="C100" i="3"/>
  <c r="C68" i="10"/>
  <c r="C36" i="3"/>
  <c r="C69" i="3" s="1"/>
  <c r="D126" i="14" l="1"/>
  <c r="D124" i="14"/>
  <c r="D125" i="14"/>
  <c r="D122" i="14"/>
  <c r="D123" i="14"/>
  <c r="C71" i="3"/>
  <c r="C71" i="10"/>
  <c r="D71" i="10" s="1"/>
  <c r="D68" i="10"/>
  <c r="D127" i="14" l="1"/>
  <c r="C139" i="14" s="1"/>
  <c r="C140" i="14" s="1"/>
  <c r="C142" i="14" s="1"/>
  <c r="F9" i="11" s="1"/>
  <c r="G9" i="11" s="1"/>
  <c r="G10" i="11" s="1"/>
  <c r="G11" i="11" s="1"/>
  <c r="G12" i="11" s="1"/>
  <c r="D73" i="10"/>
  <c r="C135" i="10" s="1"/>
  <c r="C73" i="10"/>
  <c r="C12" i="3"/>
  <c r="D80" i="3" s="1"/>
  <c r="D67" i="3" l="1"/>
  <c r="D70" i="3"/>
  <c r="D69" i="3"/>
  <c r="C22" i="3"/>
  <c r="D22" i="3" s="1"/>
  <c r="D34" i="3" s="1"/>
  <c r="C22" i="10"/>
  <c r="C58" i="3"/>
  <c r="C60" i="10"/>
  <c r="D81" i="3"/>
  <c r="D66" i="3"/>
  <c r="D82" i="3"/>
  <c r="D68" i="3"/>
  <c r="D83" i="3"/>
  <c r="D84" i="3"/>
  <c r="D65" i="3"/>
  <c r="D86" i="3"/>
  <c r="C131" i="3"/>
  <c r="D85" i="3"/>
  <c r="D21" i="3"/>
  <c r="D20" i="3"/>
  <c r="D71" i="3" l="1"/>
  <c r="C133" i="3" s="1"/>
  <c r="E36" i="3"/>
  <c r="C87" i="3" s="1"/>
  <c r="C24" i="10"/>
  <c r="D24" i="10" s="1"/>
  <c r="D22" i="10"/>
  <c r="D33" i="3"/>
  <c r="D32" i="3"/>
  <c r="C56" i="3"/>
  <c r="D31" i="3"/>
  <c r="D30" i="3"/>
  <c r="D36" i="3"/>
  <c r="C57" i="3" s="1"/>
  <c r="D28" i="3"/>
  <c r="D35" i="3"/>
  <c r="D29" i="3"/>
  <c r="D32" i="10" l="1"/>
  <c r="D34" i="10"/>
  <c r="C58" i="10"/>
  <c r="D33" i="10"/>
  <c r="D36" i="10"/>
  <c r="D35" i="10"/>
  <c r="D37" i="10"/>
  <c r="D31" i="10"/>
  <c r="D30" i="10"/>
  <c r="D38" i="10"/>
  <c r="C59" i="10" s="1"/>
  <c r="C59" i="3"/>
  <c r="C132" i="3" s="1"/>
  <c r="C99" i="3"/>
  <c r="C101" i="3" s="1"/>
  <c r="C134" i="3" s="1"/>
  <c r="C136" i="3" l="1"/>
  <c r="C61" i="10"/>
  <c r="C134" i="10" s="1"/>
  <c r="D117" i="3" l="1"/>
  <c r="D118" i="3" s="1"/>
  <c r="F125" i="3" s="1"/>
  <c r="E126" i="3" s="1"/>
  <c r="D123" i="3" l="1"/>
  <c r="D124" i="3"/>
  <c r="D122" i="3"/>
  <c r="D120" i="3"/>
  <c r="D121" i="3"/>
  <c r="C102" i="10"/>
  <c r="C103" i="10" s="1"/>
  <c r="D125" i="3" l="1"/>
  <c r="C137" i="3" s="1"/>
  <c r="C138" i="3" s="1"/>
  <c r="C140" i="3" s="1"/>
  <c r="C136" i="10"/>
  <c r="C138" i="10" s="1"/>
  <c r="D119" i="10" l="1"/>
  <c r="D120" i="10" l="1"/>
  <c r="F127" i="10" s="1"/>
  <c r="E128" i="10" s="1"/>
  <c r="D126" i="10" l="1"/>
  <c r="D124" i="10"/>
  <c r="D123" i="10"/>
  <c r="D122" i="10"/>
  <c r="D125" i="10"/>
  <c r="D127" i="10" l="1"/>
  <c r="C139" i="10" s="1"/>
  <c r="C140" i="10" s="1"/>
  <c r="C142" i="10" s="1"/>
  <c r="F15" i="11" s="1"/>
  <c r="G15" i="11" s="1"/>
  <c r="G16" i="11" s="1"/>
  <c r="G17" i="11" s="1"/>
  <c r="G18" i="11" s="1"/>
  <c r="G43" i="11" s="1"/>
</calcChain>
</file>

<file path=xl/comments1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<sst xmlns="http://schemas.openxmlformats.org/spreadsheetml/2006/main" count="1618" uniqueCount="189">
  <si>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</si>
  <si>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</si>
  <si>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</si>
  <si>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</si>
  <si>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</si>
  <si>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</si>
  <si>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</si>
  <si>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</si>
  <si>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</si>
  <si>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</si>
  <si>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</si>
  <si>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</si>
  <si>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</si>
  <si>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</si>
  <si>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</si>
  <si>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</si>
  <si>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</si>
  <si>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</si>
  <si>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</si>
  <si>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</si>
  <si>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</si>
  <si>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</si>
  <si>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</si>
  <si>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</si>
  <si>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</si>
  <si>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</si>
  <si>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</si>
  <si>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</si>
  <si>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</si>
  <si>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</si>
  <si>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</si>
  <si>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</si>
  <si>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</si>
  <si>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</si>
  <si>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</si>
  <si>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</si>
  <si>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</si>
  <si>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</si>
  <si>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</si>
  <si>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</si>
  <si>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</si>
  <si>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</si>
  <si>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</si>
  <si>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</si>
  <si>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</si>
  <si>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</si>
  <si>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</si>
  <si>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</si>
  <si>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</si>
  <si>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</si>
  <si>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</si>
  <si>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</si>
  <si>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</si>
  <si>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</si>
  <si>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</si>
  <si>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</si>
  <si>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</si>
  <si>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</si>
  <si>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</si>
  <si>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</si>
  <si>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</si>
  <si>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</si>
  <si>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</si>
  <si>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</si>
  <si>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</si>
  <si>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</si>
  <si>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</si>
  <si>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</si>
  <si>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</si>
  <si>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</si>
  <si>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</si>
  <si>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</si>
  <si>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</si>
  <si>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</si>
  <si>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</si>
  <si>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</si>
  <si>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</si>
  <si>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</si>
  <si>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</si>
  <si>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</si>
  <si>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</si>
  <si>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</si>
  <si>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</si>
  <si>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</si>
  <si>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</si>
  <si>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</si>
  <si>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</si>
  <si>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</si>
  <si>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</si>
  <si>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</si>
  <si>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</si>
  <si>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</si>
  <si>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</si>
  <si>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</si>
  <si>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</si>
  <si>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</si>
  <si>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</si>
  <si>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</si>
  <si>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</si>
  <si>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</si>
  <si>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</si>
  <si>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</si>
  <si>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</si>
  <si>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</si>
  <si>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</si>
  <si>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</si>
  <si>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</si>
  <si>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</si>
  <si>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</si>
  <si>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</si>
  <si>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</si>
  <si>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</si>
  <si>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</si>
  <si>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</si>
  <si>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</si>
  <si>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Desconto 18% do empregado</t>
  </si>
  <si>
    <t>Quantidade de empregados no posto</t>
  </si>
  <si>
    <t>Valor Total do Posto</t>
  </si>
  <si>
    <t>EQUIPAMENTO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</si>
  <si>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</si>
  <si>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</si>
  <si>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</si>
  <si>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</si>
  <si>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</si>
  <si>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</si>
  <si>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</si>
  <si>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>Férias * (Incluso no submódulo 2.1)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</si>
  <si>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</si>
  <si>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</si>
  <si>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</si>
  <si>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</si>
  <si>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</si>
  <si>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</si>
  <si>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</si>
  <si>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</si>
  <si>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>24 horas - Segunda a Domingo e Feriados</t>
  </si>
  <si>
    <t>VALOR TOTAL MENSAL</t>
  </si>
  <si>
    <t>VALOR TOTAL ITEM A + B</t>
  </si>
  <si>
    <t>SERVIÇOS EVENTUAIS (10% DO VALOR MENSAL)</t>
  </si>
  <si>
    <t>VIGILANTE DIURNO - POSTO - 12 (doze) x 36 (trinta e seis) horas.</t>
  </si>
  <si>
    <t>Assistência Médica</t>
  </si>
  <si>
    <t>Outros (Especificar)</t>
  </si>
  <si>
    <t>Sapato</t>
  </si>
  <si>
    <t>Valor mensal com rateio / 2</t>
  </si>
  <si>
    <t>UNIFORMES - COMPOSIÇÃO - VALOR ANUAL</t>
  </si>
  <si>
    <t>VIGILANTE NOTURNO - POSTO - 12 (doze) x 36 (trinta e seis) horas.</t>
  </si>
  <si>
    <t>Postos 12 x 36</t>
  </si>
  <si>
    <t>Posto Seg Sab</t>
  </si>
  <si>
    <t>Hora Extra</t>
  </si>
  <si>
    <t>Custo Efetivo do Vale Alimentação</t>
  </si>
  <si>
    <t>CUSTO EFETIVO DO VALE TRANSPORTE - 12x36</t>
  </si>
  <si>
    <t>CUSTO EFETIVO DO VALE TRANSPORTE - SEGUNDA À SÁBADO</t>
  </si>
  <si>
    <t>Empresa:</t>
  </si>
  <si>
    <t>CNPJ:</t>
  </si>
  <si>
    <t>Endereço:</t>
  </si>
  <si>
    <t>São Paulo, ____ de ___ de ____.</t>
  </si>
  <si>
    <t>Assinatura:</t>
  </si>
  <si>
    <t>Férias - Funcionário Substituto</t>
  </si>
  <si>
    <t>VIGILANTE DIURNO - POSTO - 16 Horas Seg à Sexta e 11 horas Sábados</t>
  </si>
  <si>
    <t>Posto Seg Sex</t>
  </si>
  <si>
    <t>CUSTO EFETIVO DO VALE TRANSPORTE - SEGUNDA À SEXTA</t>
  </si>
  <si>
    <t>Paletó</t>
  </si>
  <si>
    <t>Gravata</t>
  </si>
  <si>
    <t>Calça Social</t>
  </si>
  <si>
    <t>Sobretudo</t>
  </si>
  <si>
    <t>Capa de Chuva</t>
  </si>
  <si>
    <t>Crachá</t>
  </si>
  <si>
    <t>Caneta</t>
  </si>
  <si>
    <t>Cesta Básica Suplementar</t>
  </si>
  <si>
    <t>Reciclagem</t>
  </si>
  <si>
    <t>Outro (Especificar)</t>
  </si>
  <si>
    <t>Custo Anual</t>
  </si>
  <si>
    <t>Participação nos Lucros</t>
  </si>
  <si>
    <t>Valor mensal com rateio / 1</t>
  </si>
  <si>
    <t>ITU (ITU) Rua Maestro José Vitório, 137  Itu/ SP  (ISS 2%)</t>
  </si>
  <si>
    <t>Segunda à Sexta das 06h45 às 22h45 e Sábado das 07h45 às 12h45</t>
  </si>
  <si>
    <t>SAL (SALTO) Estr. Mun. Slt-170, 1245 - Salto/SP (ISS 2%)</t>
  </si>
  <si>
    <t>SOR (SOROCABA) Rua Cel. Nogueira Padilha, 2392 - Sorocaba/SP (ISS 5%)</t>
  </si>
  <si>
    <t>Seg. à Sexta das 7h00 às 23h00 e Sábado das 8h00 às 18h00</t>
  </si>
  <si>
    <t>12 Horas das 18h00 às 06h00 de Seg. a Dom. e Feriados</t>
  </si>
  <si>
    <t>PIR (PIRACICABA) R. Santa Cruz, 1148 - Piracicaba/SP (ISS 5%)</t>
  </si>
  <si>
    <t>CAP/GHP (ÁGUAS DE SÃO PEDRO)  Avenida Celina Falcão de Andrade, 1.797 (ISS 5%)</t>
  </si>
  <si>
    <t>Hora Noturna Reduzida</t>
  </si>
  <si>
    <t>VIGILANTE DIURNO - POSTO - 16 Horas Seg à Sexta e 05 horas Sábados</t>
  </si>
  <si>
    <t>SP000101/2024</t>
  </si>
  <si>
    <t>DSR Sobre Horas Extras</t>
  </si>
  <si>
    <t>Hora Noturna Adicional</t>
  </si>
  <si>
    <t>Rádio HT (x02)</t>
  </si>
  <si>
    <t>Valor Total Mensal (Itu, Salto, Sorocaba Piracicaba e Águas de São Pedro)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</si>
</sst>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5">
    <xf numFmtId="0" fontId="0" fillId="0" borderId="0" xfId="0"/>
    <xf numFmtId="3" fontId="3" fillId="0" borderId="9" xfId="2" applyNumberFormat="1" applyFont="1" applyFill="1" applyBorder="1" applyAlignment="1" applyProtection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0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20" xfId="0" applyFont="1" applyFill="1" applyBorder="1" applyAlignment="1" applyProtection="1">
      <alignment vertical="center" wrapText="1"/>
      <protection locked="0"/>
    </xf>
    <xf numFmtId="166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34" xfId="0" applyFont="1" applyFill="1" applyBorder="1" applyAlignment="1" applyProtection="1">
      <alignment vertical="center" wrapText="1"/>
      <protection locked="0"/>
    </xf>
    <xf numFmtId="164" fontId="3" fillId="41" borderId="8" xfId="0" applyNumberFormat="1" applyFont="1" applyFill="1" applyBorder="1" applyAlignment="1" applyProtection="1">
      <alignment horizontal="center" vertical="center"/>
      <protection locked="0"/>
    </xf>
    <xf numFmtId="44" fontId="1" fillId="41" borderId="1" xfId="53" applyFont="1" applyFill="1" applyBorder="1" applyAlignment="1" applyProtection="1">
      <alignment horizontal="center"/>
      <protection locked="0"/>
    </xf>
    <xf numFmtId="44" fontId="3" fillId="41" borderId="9" xfId="53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Alignment="1" applyProtection="1">
      <alignment wrapText="1"/>
    </xf>
    <xf numFmtId="0" fontId="25" fillId="39" borderId="34" xfId="0" applyFont="1" applyFill="1" applyBorder="1" applyAlignment="1" applyProtection="1">
      <alignment horizontal="center" vertical="center" wrapText="1"/>
    </xf>
    <xf numFmtId="0" fontId="26" fillId="0" borderId="21" xfId="0" applyFont="1" applyBorder="1" applyAlignment="1" applyProtection="1">
      <alignment horizontal="center" vertical="center" wrapText="1"/>
    </xf>
    <xf numFmtId="0" fontId="27" fillId="0" borderId="34" xfId="0" applyFont="1" applyBorder="1" applyAlignment="1" applyProtection="1">
      <alignment horizontal="center" vertical="center" wrapText="1"/>
    </xf>
    <xf numFmtId="0" fontId="28" fillId="0" borderId="34" xfId="0" applyFont="1" applyBorder="1" applyAlignment="1" applyProtection="1">
      <alignment horizontal="center" vertical="center"/>
    </xf>
    <xf numFmtId="44" fontId="28" fillId="0" borderId="34" xfId="53" applyFont="1" applyBorder="1" applyAlignment="1" applyProtection="1">
      <alignment horizontal="center" vertical="center"/>
    </xf>
    <xf numFmtId="44" fontId="27" fillId="40" borderId="34" xfId="53" applyFont="1" applyFill="1" applyBorder="1" applyAlignment="1" applyProtection="1">
      <alignment horizontal="center" vertical="center"/>
    </xf>
    <xf numFmtId="10" fontId="0" fillId="42" borderId="0" xfId="0" applyNumberFormat="1" applyFill="1" applyProtection="1"/>
    <xf numFmtId="44" fontId="26" fillId="0" borderId="34" xfId="53" applyFont="1" applyBorder="1" applyAlignment="1" applyProtection="1">
      <alignment horizontal="center" vertical="center"/>
    </xf>
    <xf numFmtId="9" fontId="26" fillId="39" borderId="19" xfId="0" applyNumberFormat="1" applyFont="1" applyFill="1" applyBorder="1" applyAlignment="1" applyProtection="1">
      <alignment vertical="center"/>
    </xf>
    <xf numFmtId="44" fontId="26" fillId="0" borderId="34" xfId="0" applyNumberFormat="1" applyFont="1" applyBorder="1" applyAlignment="1" applyProtection="1">
      <alignment horizontal="center" vertical="center"/>
    </xf>
    <xf numFmtId="0" fontId="28" fillId="40" borderId="0" xfId="0" applyFont="1" applyFill="1" applyAlignment="1" applyProtection="1">
      <alignment vertical="center"/>
    </xf>
    <xf numFmtId="0" fontId="25" fillId="40" borderId="0" xfId="0" applyFont="1" applyFill="1" applyAlignment="1" applyProtection="1">
      <alignment horizontal="center" vertical="center" wrapText="1"/>
    </xf>
    <xf numFmtId="0" fontId="26" fillId="40" borderId="0" xfId="0" applyFont="1" applyFill="1" applyAlignment="1" applyProtection="1">
      <alignment horizontal="center" vertical="center"/>
    </xf>
    <xf numFmtId="0" fontId="25" fillId="39" borderId="19" xfId="0" applyFont="1" applyFill="1" applyBorder="1" applyAlignment="1" applyProtection="1">
      <alignment horizontal="center" vertical="center" wrapText="1"/>
    </xf>
    <xf numFmtId="0" fontId="26" fillId="0" borderId="48" xfId="0" applyFont="1" applyBorder="1" applyAlignment="1" applyProtection="1">
      <alignment horizontal="center" vertical="center" wrapText="1"/>
    </xf>
    <xf numFmtId="0" fontId="26" fillId="0" borderId="0" xfId="0" applyFont="1" applyBorder="1" applyAlignment="1" applyProtection="1">
      <alignment horizontal="center" vertical="center"/>
    </xf>
    <xf numFmtId="0" fontId="26" fillId="0" borderId="0" xfId="0" applyFont="1" applyBorder="1" applyAlignment="1" applyProtection="1">
      <alignment vertical="center"/>
    </xf>
    <xf numFmtId="44" fontId="26" fillId="0" borderId="0" xfId="0" applyNumberFormat="1" applyFont="1" applyBorder="1" applyAlignment="1" applyProtection="1">
      <alignment horizontal="center" vertical="center"/>
    </xf>
    <xf numFmtId="0" fontId="27" fillId="0" borderId="20" xfId="0" applyFont="1" applyBorder="1" applyAlignment="1" applyProtection="1">
      <alignment horizontal="center" vertical="center" wrapText="1"/>
    </xf>
    <xf numFmtId="44" fontId="0" fillId="0" borderId="0" xfId="0" applyNumberFormat="1" applyProtection="1"/>
    <xf numFmtId="44" fontId="0" fillId="0" borderId="0" xfId="53" applyFont="1" applyProtection="1"/>
    <xf numFmtId="44" fontId="19" fillId="0" borderId="54" xfId="0" applyNumberFormat="1" applyFont="1" applyBorder="1" applyProtection="1"/>
    <xf numFmtId="0" fontId="3" fillId="0" borderId="0" xfId="0" applyFont="1" applyProtection="1"/>
    <xf numFmtId="0" fontId="3" fillId="0" borderId="1" xfId="0" applyFont="1" applyBorder="1" applyProtection="1"/>
    <xf numFmtId="10" fontId="3" fillId="0" borderId="0" xfId="0" applyNumberFormat="1" applyFont="1" applyProtection="1"/>
    <xf numFmtId="0" fontId="2" fillId="0" borderId="20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0" fontId="3" fillId="0" borderId="21" xfId="0" applyFont="1" applyBorder="1" applyAlignment="1" applyProtection="1">
      <alignment horizontal="center" vertical="center" wrapText="1"/>
    </xf>
    <xf numFmtId="0" fontId="3" fillId="0" borderId="34" xfId="0" applyFont="1" applyBorder="1" applyAlignment="1" applyProtection="1">
      <alignment vertical="center" wrapText="1"/>
    </xf>
    <xf numFmtId="4" fontId="3" fillId="0" borderId="34" xfId="0" applyNumberFormat="1" applyFont="1" applyBorder="1" applyAlignment="1" applyProtection="1">
      <alignment horizontal="center" vertical="center" wrapText="1"/>
    </xf>
    <xf numFmtId="4" fontId="2" fillId="0" borderId="34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3" fillId="0" borderId="22" xfId="0" applyFont="1" applyBorder="1" applyAlignment="1" applyProtection="1">
      <alignment vertical="center" wrapText="1"/>
    </xf>
    <xf numFmtId="10" fontId="3" fillId="0" borderId="20" xfId="0" applyNumberFormat="1" applyFont="1" applyBorder="1" applyAlignment="1" applyProtection="1">
      <alignment horizontal="center" vertical="center"/>
    </xf>
    <xf numFmtId="4" fontId="3" fillId="0" borderId="37" xfId="0" applyNumberFormat="1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vertical="center" wrapText="1"/>
    </xf>
    <xf numFmtId="10" fontId="3" fillId="0" borderId="21" xfId="0" applyNumberFormat="1" applyFont="1" applyBorder="1" applyAlignment="1" applyProtection="1">
      <alignment horizontal="center" vertical="center" wrapText="1"/>
    </xf>
    <xf numFmtId="4" fontId="3" fillId="0" borderId="20" xfId="0" applyNumberFormat="1" applyFont="1" applyBorder="1" applyAlignment="1" applyProtection="1">
      <alignment horizontal="center" vertical="center" wrapText="1"/>
    </xf>
    <xf numFmtId="10" fontId="2" fillId="0" borderId="34" xfId="0" applyNumberFormat="1" applyFont="1" applyBorder="1" applyAlignment="1" applyProtection="1">
      <alignment horizontal="center" vertical="center" wrapText="1"/>
    </xf>
    <xf numFmtId="4" fontId="2" fillId="0" borderId="20" xfId="0" applyNumberFormat="1" applyFont="1" applyBorder="1" applyAlignment="1" applyProtection="1">
      <alignment horizontal="center" vertical="center" wrapText="1"/>
    </xf>
    <xf numFmtId="10" fontId="3" fillId="0" borderId="34" xfId="0" applyNumberFormat="1" applyFont="1" applyBorder="1" applyAlignment="1" applyProtection="1">
      <alignment horizontal="center" vertical="center" wrapText="1"/>
    </xf>
    <xf numFmtId="10" fontId="3" fillId="41" borderId="34" xfId="0" applyNumberFormat="1" applyFont="1" applyFill="1" applyBorder="1" applyAlignment="1" applyProtection="1">
      <alignment horizontal="center" vertical="center" wrapText="1"/>
    </xf>
    <xf numFmtId="10" fontId="29" fillId="0" borderId="0" xfId="0" applyNumberFormat="1" applyFont="1" applyProtection="1"/>
    <xf numFmtId="4" fontId="3" fillId="0" borderId="3" xfId="0" applyNumberFormat="1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vertical="center" wrapText="1"/>
    </xf>
    <xf numFmtId="4" fontId="3" fillId="42" borderId="34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3" fillId="0" borderId="34" xfId="0" applyFont="1" applyBorder="1" applyAlignment="1" applyProtection="1">
      <alignment horizontal="justify" vertical="center" wrapText="1"/>
    </xf>
    <xf numFmtId="166" fontId="3" fillId="0" borderId="36" xfId="0" applyNumberFormat="1" applyFont="1" applyBorder="1" applyAlignment="1" applyProtection="1">
      <alignment horizontal="center" vertical="center" wrapText="1"/>
    </xf>
    <xf numFmtId="0" fontId="3" fillId="0" borderId="22" xfId="0" applyFont="1" applyBorder="1" applyAlignment="1" applyProtection="1">
      <alignment horizontal="justify" vertical="center" wrapText="1"/>
    </xf>
    <xf numFmtId="166" fontId="2" fillId="0" borderId="20" xfId="0" applyNumberFormat="1" applyFont="1" applyBorder="1" applyAlignment="1" applyProtection="1">
      <alignment horizontal="center"/>
    </xf>
    <xf numFmtId="166" fontId="3" fillId="0" borderId="34" xfId="0" applyNumberFormat="1" applyFont="1" applyBorder="1" applyAlignment="1" applyProtection="1">
      <alignment horizontal="center" vertical="center" wrapText="1"/>
    </xf>
    <xf numFmtId="166" fontId="2" fillId="0" borderId="34" xfId="0" applyNumberFormat="1" applyFont="1" applyBorder="1" applyAlignment="1" applyProtection="1">
      <alignment horizontal="center" vertical="center" wrapText="1"/>
    </xf>
    <xf numFmtId="0" fontId="29" fillId="0" borderId="0" xfId="0" applyFont="1" applyProtection="1"/>
    <xf numFmtId="44" fontId="29" fillId="0" borderId="0" xfId="53" applyFont="1" applyProtection="1"/>
    <xf numFmtId="44" fontId="3" fillId="0" borderId="34" xfId="0" applyNumberFormat="1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vertical="center" wrapText="1"/>
    </xf>
    <xf numFmtId="0" fontId="3" fillId="37" borderId="34" xfId="0" applyFont="1" applyFill="1" applyBorder="1" applyAlignment="1" applyProtection="1">
      <alignment vertical="center" wrapText="1"/>
    </xf>
    <xf numFmtId="4" fontId="3" fillId="37" borderId="34" xfId="0" applyNumberFormat="1" applyFont="1" applyFill="1" applyBorder="1" applyAlignment="1" applyProtection="1">
      <alignment horizontal="center" vertical="center" wrapText="1"/>
    </xf>
    <xf numFmtId="10" fontId="3" fillId="37" borderId="34" xfId="0" applyNumberFormat="1" applyFont="1" applyFill="1" applyBorder="1" applyAlignment="1" applyProtection="1">
      <alignment horizontal="center" vertical="center" wrapText="1"/>
    </xf>
    <xf numFmtId="4" fontId="29" fillId="0" borderId="0" xfId="0" applyNumberFormat="1" applyFont="1" applyProtection="1"/>
    <xf numFmtId="0" fontId="2" fillId="0" borderId="21" xfId="0" applyFont="1" applyBorder="1" applyAlignment="1" applyProtection="1">
      <alignment horizontal="center" vertical="center" wrapText="1"/>
    </xf>
    <xf numFmtId="4" fontId="3" fillId="0" borderId="34" xfId="0" applyNumberFormat="1" applyFont="1" applyBorder="1" applyAlignment="1" applyProtection="1">
      <alignment vertical="center" wrapText="1"/>
    </xf>
    <xf numFmtId="4" fontId="2" fillId="0" borderId="36" xfId="0" applyNumberFormat="1" applyFont="1" applyBorder="1" applyAlignment="1" applyProtection="1">
      <alignment vertical="center" wrapText="1"/>
    </xf>
    <xf numFmtId="4" fontId="2" fillId="0" borderId="45" xfId="0" applyNumberFormat="1" applyFont="1" applyBorder="1" applyAlignment="1" applyProtection="1">
      <alignment vertical="center" wrapText="1"/>
    </xf>
    <xf numFmtId="4" fontId="2" fillId="0" borderId="41" xfId="0" applyNumberFormat="1" applyFont="1" applyBorder="1" applyProtection="1"/>
    <xf numFmtId="43" fontId="29" fillId="0" borderId="0" xfId="54" applyNumberFormat="1" applyFont="1" applyProtection="1"/>
    <xf numFmtId="10" fontId="3" fillId="42" borderId="21" xfId="0" applyNumberFormat="1" applyFont="1" applyFill="1" applyBorder="1" applyAlignment="1" applyProtection="1">
      <alignment horizontal="center" vertical="center" wrapText="1"/>
    </xf>
    <xf numFmtId="0" fontId="3" fillId="42" borderId="20" xfId="0" applyFont="1" applyFill="1" applyBorder="1" applyAlignment="1" applyProtection="1">
      <alignment vertical="center" wrapText="1"/>
    </xf>
    <xf numFmtId="4" fontId="3" fillId="42" borderId="3" xfId="0" applyNumberFormat="1" applyFont="1" applyFill="1" applyBorder="1" applyAlignment="1" applyProtection="1">
      <alignment horizontal="center" vertical="center"/>
    </xf>
    <xf numFmtId="0" fontId="3" fillId="42" borderId="34" xfId="0" applyFont="1" applyFill="1" applyBorder="1" applyAlignment="1" applyProtection="1">
      <alignment vertical="center" wrapText="1"/>
    </xf>
    <xf numFmtId="10" fontId="3" fillId="41" borderId="21" xfId="0" applyNumberFormat="1" applyFont="1" applyFill="1" applyBorder="1" applyAlignment="1" applyProtection="1">
      <alignment horizontal="center" vertical="center" wrapText="1"/>
    </xf>
    <xf numFmtId="166" fontId="3" fillId="42" borderId="3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Protection="1"/>
    <xf numFmtId="0" fontId="3" fillId="2" borderId="14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1" fontId="3" fillId="0" borderId="8" xfId="0" applyNumberFormat="1" applyFont="1" applyBorder="1" applyAlignment="1" applyProtection="1">
      <alignment horizontal="center" vertical="center"/>
    </xf>
    <xf numFmtId="2" fontId="3" fillId="0" borderId="8" xfId="0" applyNumberFormat="1" applyFont="1" applyBorder="1" applyAlignment="1" applyProtection="1">
      <alignment horizontal="center" vertical="center"/>
    </xf>
    <xf numFmtId="164" fontId="3" fillId="0" borderId="3" xfId="0" applyNumberFormat="1" applyFont="1" applyBorder="1" applyAlignment="1" applyProtection="1">
      <alignment horizontal="center" vertical="center"/>
    </xf>
    <xf numFmtId="0" fontId="0" fillId="0" borderId="32" xfId="0" applyFont="1" applyBorder="1" applyProtection="1"/>
    <xf numFmtId="0" fontId="0" fillId="0" borderId="0" xfId="0" applyFont="1" applyBorder="1" applyProtection="1"/>
    <xf numFmtId="0" fontId="0" fillId="0" borderId="36" xfId="0" applyFont="1" applyBorder="1" applyProtection="1"/>
    <xf numFmtId="9" fontId="3" fillId="0" borderId="8" xfId="1" applyFont="1" applyBorder="1" applyAlignment="1" applyProtection="1">
      <alignment horizontal="center" vertical="center"/>
    </xf>
    <xf numFmtId="164" fontId="3" fillId="0" borderId="10" xfId="0" applyNumberFormat="1" applyFont="1" applyBorder="1" applyAlignment="1" applyProtection="1">
      <alignment horizontal="center" vertical="center"/>
    </xf>
    <xf numFmtId="164" fontId="3" fillId="0" borderId="7" xfId="0" applyNumberFormat="1" applyFont="1" applyBorder="1" applyAlignment="1" applyProtection="1">
      <alignment horizontal="center" vertical="center"/>
    </xf>
    <xf numFmtId="0" fontId="0" fillId="0" borderId="34" xfId="0" applyFont="1" applyBorder="1" applyProtection="1"/>
    <xf numFmtId="164" fontId="0" fillId="0" borderId="0" xfId="0" applyNumberFormat="1" applyFont="1" applyProtection="1"/>
    <xf numFmtId="0" fontId="3" fillId="2" borderId="11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/>
    </xf>
    <xf numFmtId="164" fontId="3" fillId="0" borderId="8" xfId="0" applyNumberFormat="1" applyFont="1" applyBorder="1" applyAlignment="1" applyProtection="1">
      <alignment horizontal="center" vertical="center"/>
    </xf>
    <xf numFmtId="10" fontId="0" fillId="0" borderId="0" xfId="0" applyNumberFormat="1" applyFont="1" applyProtection="1"/>
    <xf numFmtId="164" fontId="3" fillId="0" borderId="13" xfId="0" applyNumberFormat="1" applyFont="1" applyBorder="1" applyAlignment="1" applyProtection="1">
      <alignment horizontal="center" vertical="center"/>
    </xf>
    <xf numFmtId="0" fontId="3" fillId="42" borderId="53" xfId="0" applyFont="1" applyFill="1" applyBorder="1" applyAlignment="1" applyProtection="1">
      <alignment horizontal="center" vertical="center"/>
    </xf>
    <xf numFmtId="0" fontId="3" fillId="42" borderId="53" xfId="0" applyFont="1" applyFill="1" applyBorder="1" applyAlignment="1" applyProtection="1">
      <alignment horizontal="center" vertical="center" wrapText="1"/>
    </xf>
    <xf numFmtId="2" fontId="3" fillId="42" borderId="53" xfId="0" applyNumberFormat="1" applyFont="1" applyFill="1" applyBorder="1" applyAlignment="1" applyProtection="1">
      <alignment horizontal="center" vertical="center"/>
    </xf>
    <xf numFmtId="164" fontId="3" fillId="42" borderId="53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44" fontId="0" fillId="0" borderId="1" xfId="53" applyFont="1" applyBorder="1" applyAlignment="1" applyProtection="1">
      <alignment horizontal="center"/>
    </xf>
    <xf numFmtId="44" fontId="1" fillId="0" borderId="1" xfId="53" applyFont="1" applyBorder="1" applyAlignment="1" applyProtection="1">
      <alignment horizontal="center"/>
    </xf>
    <xf numFmtId="0" fontId="23" fillId="3" borderId="20" xfId="0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44" fontId="23" fillId="0" borderId="35" xfId="53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44" fontId="3" fillId="0" borderId="1" xfId="53" applyFont="1" applyBorder="1" applyAlignment="1" applyProtection="1">
      <alignment horizontal="center"/>
    </xf>
    <xf numFmtId="4" fontId="23" fillId="3" borderId="21" xfId="0" applyNumberFormat="1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center" vertical="center"/>
    </xf>
    <xf numFmtId="0" fontId="23" fillId="3" borderId="11" xfId="0" applyFont="1" applyFill="1" applyBorder="1" applyAlignment="1" applyProtection="1">
      <alignment horizontal="center" vertical="center"/>
    </xf>
    <xf numFmtId="0" fontId="23" fillId="3" borderId="12" xfId="0" applyFont="1" applyFill="1" applyBorder="1" applyAlignment="1" applyProtection="1">
      <alignment horizontal="center" vertical="center"/>
    </xf>
    <xf numFmtId="0" fontId="23" fillId="3" borderId="13" xfId="0" applyFont="1" applyFill="1" applyBorder="1" applyAlignment="1" applyProtection="1">
      <alignment horizontal="center" vertical="center"/>
    </xf>
    <xf numFmtId="44" fontId="0" fillId="41" borderId="1" xfId="53" applyFont="1" applyFill="1" applyBorder="1" applyAlignment="1" applyProtection="1">
      <alignment horizontal="center"/>
      <protection locked="0"/>
    </xf>
    <xf numFmtId="44" fontId="0" fillId="41" borderId="42" xfId="53" applyFont="1" applyFill="1" applyBorder="1" applyAlignment="1" applyProtection="1">
      <alignment horizontal="center"/>
      <protection locked="0"/>
    </xf>
    <xf numFmtId="0" fontId="22" fillId="0" borderId="0" xfId="0" applyFont="1" applyProtection="1"/>
    <xf numFmtId="43" fontId="29" fillId="0" borderId="0" xfId="54" applyFont="1" applyProtection="1"/>
    <xf numFmtId="10" fontId="3" fillId="42" borderId="34" xfId="0" applyNumberFormat="1" applyFont="1" applyFill="1" applyBorder="1" applyAlignment="1" applyProtection="1">
      <alignment horizontal="center" vertical="center" wrapText="1"/>
    </xf>
    <xf numFmtId="9" fontId="3" fillId="0" borderId="12" xfId="1" applyFont="1" applyBorder="1" applyAlignment="1" applyProtection="1">
      <alignment horizontal="center" vertical="center"/>
    </xf>
    <xf numFmtId="164" fontId="3" fillId="0" borderId="20" xfId="0" applyNumberFormat="1" applyFont="1" applyBorder="1" applyAlignment="1" applyProtection="1">
      <alignment horizontal="center" vertical="center"/>
    </xf>
    <xf numFmtId="0" fontId="3" fillId="42" borderId="0" xfId="0" applyFont="1" applyFill="1" applyBorder="1" applyAlignment="1" applyProtection="1">
      <alignment horizontal="center" vertical="center"/>
    </xf>
    <xf numFmtId="0" fontId="3" fillId="42" borderId="0" xfId="0" applyFont="1" applyFill="1" applyBorder="1" applyAlignment="1" applyProtection="1">
      <alignment horizontal="center" vertical="center" wrapText="1"/>
    </xf>
    <xf numFmtId="2" fontId="3" fillId="42" borderId="0" xfId="0" applyNumberFormat="1" applyFont="1" applyFill="1" applyBorder="1" applyAlignment="1" applyProtection="1">
      <alignment horizontal="center" vertical="center"/>
    </xf>
    <xf numFmtId="164" fontId="3" fillId="42" borderId="0" xfId="0" applyNumberFormat="1" applyFont="1" applyFill="1" applyBorder="1" applyAlignment="1" applyProtection="1">
      <alignment horizontal="center" vertical="center"/>
    </xf>
    <xf numFmtId="44" fontId="29" fillId="0" borderId="0" xfId="0" applyNumberFormat="1" applyFont="1" applyProtection="1"/>
    <xf numFmtId="44" fontId="3" fillId="42" borderId="9" xfId="53" applyFont="1" applyFill="1" applyBorder="1" applyAlignment="1" applyProtection="1">
      <alignment horizontal="center" vertical="center"/>
    </xf>
    <xf numFmtId="43" fontId="1" fillId="41" borderId="1" xfId="54" applyFont="1" applyFill="1" applyBorder="1" applyAlignment="1" applyProtection="1">
      <alignment horizontal="center"/>
      <protection locked="0"/>
    </xf>
    <xf numFmtId="0" fontId="25" fillId="39" borderId="17" xfId="0" applyFont="1" applyFill="1" applyBorder="1" applyAlignment="1" applyProtection="1">
      <alignment horizontal="center" vertical="center" wrapText="1"/>
    </xf>
    <xf numFmtId="0" fontId="25" fillId="39" borderId="19" xfId="0" applyFont="1" applyFill="1" applyBorder="1" applyAlignment="1" applyProtection="1">
      <alignment horizontal="center" vertical="center" wrapText="1"/>
    </xf>
    <xf numFmtId="0" fontId="25" fillId="38" borderId="17" xfId="0" applyFont="1" applyFill="1" applyBorder="1" applyAlignment="1" applyProtection="1">
      <alignment horizontal="center" vertical="center"/>
    </xf>
    <xf numFmtId="0" fontId="25" fillId="38" borderId="18" xfId="0" applyFont="1" applyFill="1" applyBorder="1" applyAlignment="1" applyProtection="1">
      <alignment horizontal="center" vertical="center"/>
    </xf>
    <xf numFmtId="0" fontId="25" fillId="38" borderId="47" xfId="0" applyFont="1" applyFill="1" applyBorder="1" applyAlignment="1" applyProtection="1">
      <alignment horizontal="center" vertical="center"/>
    </xf>
    <xf numFmtId="0" fontId="0" fillId="41" borderId="0" xfId="0" applyFill="1" applyAlignment="1" applyProtection="1">
      <protection locked="0"/>
    </xf>
    <xf numFmtId="0" fontId="25" fillId="39" borderId="18" xfId="0" applyFont="1" applyFill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vertical="center"/>
    </xf>
    <xf numFmtId="0" fontId="26" fillId="0" borderId="18" xfId="0" applyFont="1" applyBorder="1" applyAlignment="1" applyProtection="1">
      <alignment vertical="center"/>
    </xf>
    <xf numFmtId="0" fontId="26" fillId="0" borderId="19" xfId="0" applyFont="1" applyBorder="1" applyAlignment="1" applyProtection="1">
      <alignment vertical="center"/>
    </xf>
    <xf numFmtId="0" fontId="19" fillId="0" borderId="55" xfId="0" applyFont="1" applyBorder="1" applyAlignment="1" applyProtection="1"/>
    <xf numFmtId="0" fontId="19" fillId="0" borderId="56" xfId="0" applyFont="1" applyBorder="1" applyAlignment="1" applyProtection="1"/>
    <xf numFmtId="0" fontId="19" fillId="0" borderId="57" xfId="0" applyFont="1" applyBorder="1" applyAlignment="1" applyProtection="1"/>
    <xf numFmtId="0" fontId="26" fillId="39" borderId="17" xfId="0" applyFont="1" applyFill="1" applyBorder="1" applyAlignment="1" applyProtection="1">
      <alignment vertical="center"/>
    </xf>
    <xf numFmtId="0" fontId="26" fillId="39" borderId="18" xfId="0" applyFont="1" applyFill="1" applyBorder="1" applyAlignment="1" applyProtection="1">
      <alignment vertical="center"/>
    </xf>
    <xf numFmtId="0" fontId="26" fillId="0" borderId="48" xfId="0" applyFont="1" applyBorder="1" applyAlignment="1" applyProtection="1">
      <alignment horizontal="center" vertical="center"/>
    </xf>
    <xf numFmtId="0" fontId="26" fillId="0" borderId="38" xfId="0" applyFont="1" applyBorder="1" applyAlignment="1" applyProtection="1">
      <alignment horizontal="center" vertical="center"/>
    </xf>
    <xf numFmtId="0" fontId="26" fillId="0" borderId="21" xfId="0" applyFont="1" applyBorder="1" applyAlignment="1" applyProtection="1">
      <alignment horizontal="center" vertical="center"/>
    </xf>
    <xf numFmtId="0" fontId="0" fillId="0" borderId="18" xfId="0" applyBorder="1" applyAlignment="1" applyProtection="1">
      <alignment vertical="center"/>
    </xf>
    <xf numFmtId="0" fontId="0" fillId="0" borderId="1" xfId="0" applyBorder="1" applyAlignment="1" applyProtection="1"/>
    <xf numFmtId="0" fontId="0" fillId="41" borderId="1" xfId="0" applyFill="1" applyBorder="1" applyAlignment="1" applyProtection="1">
      <alignment wrapText="1"/>
      <protection locked="0"/>
    </xf>
    <xf numFmtId="0" fontId="26" fillId="0" borderId="20" xfId="0" applyFont="1" applyBorder="1" applyAlignment="1" applyProtection="1">
      <alignment horizontal="center" vertical="center" wrapText="1"/>
    </xf>
    <xf numFmtId="0" fontId="0" fillId="0" borderId="20" xfId="0" applyBorder="1" applyAlignment="1" applyProtection="1">
      <alignment horizontal="center" vertical="center" wrapText="1"/>
    </xf>
    <xf numFmtId="0" fontId="2" fillId="0" borderId="43" xfId="0" applyFont="1" applyBorder="1" applyAlignment="1" applyProtection="1">
      <alignment horizontal="center" vertical="center" wrapText="1"/>
    </xf>
    <xf numFmtId="0" fontId="2" fillId="0" borderId="44" xfId="0" applyFont="1" applyBorder="1" applyAlignment="1" applyProtection="1">
      <alignment horizontal="center" vertical="center" wrapText="1"/>
    </xf>
    <xf numFmtId="0" fontId="2" fillId="0" borderId="41" xfId="0" applyFont="1" applyBorder="1" applyAlignment="1" applyProtection="1">
      <alignment horizontal="center" vertical="center" wrapText="1"/>
    </xf>
    <xf numFmtId="0" fontId="2" fillId="0" borderId="40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0" fontId="2" fillId="35" borderId="0" xfId="0" applyFont="1" applyFill="1" applyBorder="1" applyAlignment="1" applyProtection="1">
      <alignment horizontal="center" vertical="center"/>
    </xf>
    <xf numFmtId="0" fontId="2" fillId="37" borderId="17" xfId="0" applyFont="1" applyFill="1" applyBorder="1" applyAlignment="1" applyProtection="1">
      <alignment horizontal="center" vertical="center" wrapText="1"/>
    </xf>
    <xf numFmtId="0" fontId="2" fillId="37" borderId="19" xfId="0" applyFont="1" applyFill="1" applyBorder="1" applyAlignment="1" applyProtection="1">
      <alignment horizontal="center" vertical="center" wrapText="1"/>
    </xf>
    <xf numFmtId="0" fontId="2" fillId="35" borderId="0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</xf>
    <xf numFmtId="0" fontId="24" fillId="36" borderId="0" xfId="0" applyFont="1" applyFill="1" applyAlignment="1" applyProtection="1">
      <alignment horizontal="center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/>
    </xf>
    <xf numFmtId="0" fontId="22" fillId="0" borderId="0" xfId="0" applyFont="1" applyAlignment="1" applyProtection="1">
      <alignment horizontal="center" vertical="center"/>
    </xf>
    <xf numFmtId="0" fontId="3" fillId="0" borderId="42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center"/>
    </xf>
    <xf numFmtId="44" fontId="1" fillId="0" borderId="42" xfId="53" applyFont="1" applyBorder="1" applyAlignment="1" applyProtection="1">
      <alignment horizontal="center" vertical="center"/>
    </xf>
    <xf numFmtId="44" fontId="1" fillId="0" borderId="46" xfId="53" applyFont="1" applyBorder="1" applyAlignment="1" applyProtection="1">
      <alignment horizontal="center" vertical="center"/>
    </xf>
    <xf numFmtId="44" fontId="1" fillId="0" borderId="39" xfId="53" applyFont="1" applyBorder="1" applyAlignment="1" applyProtection="1">
      <alignment horizontal="center" vertical="center"/>
    </xf>
    <xf numFmtId="0" fontId="23" fillId="3" borderId="33" xfId="0" applyFont="1" applyFill="1" applyBorder="1" applyAlignment="1" applyProtection="1">
      <alignment horizontal="center" vertical="center"/>
    </xf>
    <xf numFmtId="0" fontId="23" fillId="3" borderId="22" xfId="0" applyFont="1" applyFill="1" applyBorder="1" applyAlignment="1" applyProtection="1">
      <alignment horizontal="center" vertical="center"/>
    </xf>
    <xf numFmtId="0" fontId="23" fillId="3" borderId="34" xfId="0" applyFont="1" applyFill="1" applyBorder="1" applyAlignment="1" applyProtection="1">
      <alignment horizontal="center" vertical="center"/>
    </xf>
    <xf numFmtId="0" fontId="23" fillId="3" borderId="17" xfId="0" applyFont="1" applyFill="1" applyBorder="1" applyAlignment="1" applyProtection="1">
      <alignment horizontal="center" vertical="center"/>
    </xf>
    <xf numFmtId="0" fontId="23" fillId="3" borderId="18" xfId="0" applyFont="1" applyFill="1" applyBorder="1" applyAlignment="1" applyProtection="1">
      <alignment horizontal="center" vertical="center"/>
    </xf>
    <xf numFmtId="0" fontId="23" fillId="3" borderId="19" xfId="0" applyFont="1" applyFill="1" applyBorder="1" applyAlignment="1" applyProtection="1">
      <alignment horizontal="center" vertical="center"/>
    </xf>
    <xf numFmtId="0" fontId="3" fillId="2" borderId="17" xfId="0" applyFont="1" applyFill="1" applyBorder="1" applyAlignment="1" applyProtection="1">
      <alignment horizontal="center" vertical="center"/>
    </xf>
    <xf numFmtId="0" fontId="3" fillId="2" borderId="18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49" xfId="0" applyFont="1" applyBorder="1" applyAlignment="1" applyProtection="1">
      <alignment horizontal="center" vertical="center"/>
    </xf>
    <xf numFmtId="0" fontId="3" fillId="2" borderId="50" xfId="0" applyFont="1" applyFill="1" applyBorder="1" applyAlignment="1" applyProtection="1">
      <alignment horizontal="center" vertical="center"/>
    </xf>
    <xf numFmtId="0" fontId="3" fillId="2" borderId="51" xfId="0" applyFont="1" applyFill="1" applyBorder="1" applyAlignment="1" applyProtection="1">
      <alignment horizontal="center" vertical="center"/>
    </xf>
    <xf numFmtId="0" fontId="3" fillId="2" borderId="52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 wrapText="1"/>
    </xf>
    <xf numFmtId="0" fontId="0" fillId="0" borderId="20" xfId="0" applyFont="1" applyBorder="1" applyAlignment="1" applyProtection="1">
      <alignment horizontal="center" vertical="center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" xfId="54" builtinId="3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0"/>
  <sheetViews>
    <sheetView tabSelected="1" topLeftCell="A22" workbookViewId="0">
      <selection activeCell="C38" sqref="C38:F38"/>
    </sheetView>
  </sheetViews>
  <sheetFormatPr defaultRowHeight="14.4" x14ac:dyDescent="0.3"/>
  <cols>
    <col min="1" max="1" width="8.88671875" style="15"/>
    <col min="2" max="2" width="7.33203125" style="15" bestFit="1" customWidth="1"/>
    <col min="3" max="3" width="28.5546875" style="15" bestFit="1" customWidth="1"/>
    <col min="4" max="4" width="17.44140625" style="15" bestFit="1" customWidth="1"/>
    <col min="5" max="5" width="8.109375" style="15" bestFit="1" customWidth="1"/>
    <col min="6" max="6" width="14.44140625" style="15" customWidth="1"/>
    <col min="7" max="7" width="18.88671875" style="15" customWidth="1"/>
    <col min="8" max="10" width="8.88671875" style="15"/>
    <col min="11" max="12" width="14" style="15" bestFit="1" customWidth="1"/>
    <col min="13" max="13" width="12.88671875" style="15" bestFit="1" customWidth="1"/>
    <col min="14" max="14" width="14" style="15" bestFit="1" customWidth="1"/>
    <col min="15" max="16384" width="8.88671875" style="15"/>
  </cols>
  <sheetData>
    <row r="2" spans="2:9" ht="28.5" customHeight="1" x14ac:dyDescent="0.3">
      <c r="B2" s="167" t="s">
        <v>152</v>
      </c>
      <c r="C2" s="167"/>
      <c r="D2" s="168"/>
      <c r="E2" s="168"/>
      <c r="F2" s="168"/>
      <c r="G2" s="168"/>
    </row>
    <row r="3" spans="2:9" ht="28.5" customHeight="1" x14ac:dyDescent="0.3">
      <c r="B3" s="167" t="s">
        <v>153</v>
      </c>
      <c r="C3" s="167"/>
      <c r="D3" s="168"/>
      <c r="E3" s="168"/>
      <c r="F3" s="168"/>
      <c r="G3" s="168"/>
    </row>
    <row r="4" spans="2:9" ht="28.5" customHeight="1" x14ac:dyDescent="0.3">
      <c r="B4" s="167" t="s">
        <v>154</v>
      </c>
      <c r="C4" s="167"/>
      <c r="D4" s="168"/>
      <c r="E4" s="168"/>
      <c r="F4" s="168"/>
      <c r="G4" s="168"/>
    </row>
    <row r="5" spans="2:9" ht="15" thickBot="1" x14ac:dyDescent="0.35"/>
    <row r="6" spans="2:9" ht="15" thickBot="1" x14ac:dyDescent="0.35">
      <c r="B6" s="150" t="s">
        <v>129</v>
      </c>
      <c r="C6" s="151"/>
      <c r="D6" s="151"/>
      <c r="E6" s="151"/>
      <c r="F6" s="151"/>
      <c r="G6" s="152"/>
      <c r="H6" s="16"/>
    </row>
    <row r="7" spans="2:9" ht="15" thickBot="1" x14ac:dyDescent="0.35">
      <c r="B7" s="150"/>
      <c r="C7" s="151"/>
      <c r="D7" s="151"/>
      <c r="E7" s="151"/>
      <c r="F7" s="151"/>
      <c r="G7" s="152"/>
      <c r="H7" s="16"/>
    </row>
    <row r="8" spans="2:9" ht="21" thickBot="1" x14ac:dyDescent="0.35">
      <c r="B8" s="148" t="s">
        <v>130</v>
      </c>
      <c r="C8" s="149"/>
      <c r="D8" s="17" t="s">
        <v>131</v>
      </c>
      <c r="E8" s="17" t="s">
        <v>132</v>
      </c>
      <c r="F8" s="17" t="s">
        <v>133</v>
      </c>
      <c r="G8" s="17" t="s">
        <v>134</v>
      </c>
      <c r="H8" s="16"/>
    </row>
    <row r="9" spans="2:9" ht="41.4" thickBot="1" x14ac:dyDescent="0.35">
      <c r="B9" s="164">
        <v>1</v>
      </c>
      <c r="C9" s="18" t="s">
        <v>174</v>
      </c>
      <c r="D9" s="19" t="s">
        <v>175</v>
      </c>
      <c r="E9" s="20">
        <v>1</v>
      </c>
      <c r="F9" s="21">
        <f>'ITU - Seg Sab'!C142</f>
        <v>18149.236014178379</v>
      </c>
      <c r="G9" s="22">
        <f t="shared" ref="G9" si="0">E9*F9</f>
        <v>18149.236014178379</v>
      </c>
      <c r="H9" s="16"/>
      <c r="I9" s="23"/>
    </row>
    <row r="10" spans="2:9" ht="15" thickBot="1" x14ac:dyDescent="0.35">
      <c r="B10" s="164"/>
      <c r="C10" s="148" t="s">
        <v>136</v>
      </c>
      <c r="D10" s="154"/>
      <c r="E10" s="154"/>
      <c r="F10" s="149"/>
      <c r="G10" s="24">
        <f>SUM(G9:G9)</f>
        <v>18149.236014178379</v>
      </c>
      <c r="H10" s="16"/>
    </row>
    <row r="11" spans="2:9" ht="15" thickBot="1" x14ac:dyDescent="0.35">
      <c r="B11" s="164"/>
      <c r="C11" s="161" t="s">
        <v>138</v>
      </c>
      <c r="D11" s="166"/>
      <c r="E11" s="166"/>
      <c r="F11" s="25">
        <v>0.2</v>
      </c>
      <c r="G11" s="26">
        <f>F11*G10</f>
        <v>3629.8472028356759</v>
      </c>
      <c r="H11" s="16"/>
    </row>
    <row r="12" spans="2:9" ht="15" thickBot="1" x14ac:dyDescent="0.35">
      <c r="B12" s="165"/>
      <c r="C12" s="155" t="s">
        <v>137</v>
      </c>
      <c r="D12" s="156"/>
      <c r="E12" s="156"/>
      <c r="F12" s="157"/>
      <c r="G12" s="26">
        <f>G11+G10</f>
        <v>21779.083217014057</v>
      </c>
      <c r="H12" s="16"/>
    </row>
    <row r="13" spans="2:9" ht="15" thickBot="1" x14ac:dyDescent="0.35">
      <c r="B13" s="27"/>
      <c r="C13" s="28"/>
      <c r="D13" s="28"/>
      <c r="E13" s="28"/>
      <c r="F13" s="28"/>
      <c r="G13" s="29"/>
      <c r="H13" s="16"/>
    </row>
    <row r="14" spans="2:9" ht="21" thickBot="1" x14ac:dyDescent="0.35">
      <c r="B14" s="148" t="s">
        <v>130</v>
      </c>
      <c r="C14" s="149"/>
      <c r="D14" s="30" t="s">
        <v>131</v>
      </c>
      <c r="E14" s="30" t="s">
        <v>132</v>
      </c>
      <c r="F14" s="30" t="s">
        <v>133</v>
      </c>
      <c r="G14" s="30" t="s">
        <v>134</v>
      </c>
      <c r="H14" s="16"/>
    </row>
    <row r="15" spans="2:9" ht="31.2" customHeight="1" thickBot="1" x14ac:dyDescent="0.35">
      <c r="B15" s="163">
        <v>2</v>
      </c>
      <c r="C15" s="31" t="s">
        <v>176</v>
      </c>
      <c r="D15" s="19" t="s">
        <v>135</v>
      </c>
      <c r="E15" s="20">
        <v>2</v>
      </c>
      <c r="F15" s="21">
        <f>'Posto 12x36 diurno ISS 2%'!C140+'Posto 12x36 noturno ISS 2%'!C142</f>
        <v>34384.910544238817</v>
      </c>
      <c r="G15" s="22">
        <f>E15*F15</f>
        <v>68769.821088477634</v>
      </c>
      <c r="H15" s="16"/>
    </row>
    <row r="16" spans="2:9" ht="15" thickBot="1" x14ac:dyDescent="0.35">
      <c r="B16" s="164"/>
      <c r="C16" s="148" t="s">
        <v>136</v>
      </c>
      <c r="D16" s="154"/>
      <c r="E16" s="154"/>
      <c r="F16" s="149"/>
      <c r="G16" s="24">
        <f>SUM(G15:G15)</f>
        <v>68769.821088477634</v>
      </c>
      <c r="H16" s="16"/>
    </row>
    <row r="17" spans="2:8" ht="15" thickBot="1" x14ac:dyDescent="0.35">
      <c r="B17" s="164"/>
      <c r="C17" s="161" t="s">
        <v>138</v>
      </c>
      <c r="D17" s="162"/>
      <c r="E17" s="162"/>
      <c r="F17" s="25">
        <v>0.2</v>
      </c>
      <c r="G17" s="26">
        <f>F17*G16</f>
        <v>13753.964217695528</v>
      </c>
      <c r="H17" s="16"/>
    </row>
    <row r="18" spans="2:8" ht="15" thickBot="1" x14ac:dyDescent="0.35">
      <c r="B18" s="165"/>
      <c r="C18" s="155" t="s">
        <v>137</v>
      </c>
      <c r="D18" s="156"/>
      <c r="E18" s="156"/>
      <c r="F18" s="157"/>
      <c r="G18" s="26">
        <f>G17+G16</f>
        <v>82523.785306173158</v>
      </c>
      <c r="H18" s="16"/>
    </row>
    <row r="19" spans="2:8" ht="15" thickBot="1" x14ac:dyDescent="0.35">
      <c r="B19" s="32"/>
      <c r="C19" s="33"/>
      <c r="D19" s="33"/>
      <c r="E19" s="33"/>
      <c r="F19" s="33"/>
      <c r="G19" s="34"/>
      <c r="H19" s="16"/>
    </row>
    <row r="20" spans="2:8" ht="21" thickBot="1" x14ac:dyDescent="0.35">
      <c r="B20" s="148" t="s">
        <v>130</v>
      </c>
      <c r="C20" s="149"/>
      <c r="D20" s="30" t="s">
        <v>131</v>
      </c>
      <c r="E20" s="30" t="s">
        <v>132</v>
      </c>
      <c r="F20" s="30" t="s">
        <v>133</v>
      </c>
      <c r="G20" s="30" t="s">
        <v>134</v>
      </c>
      <c r="H20" s="16"/>
    </row>
    <row r="21" spans="2:8" ht="41.4" thickBot="1" x14ac:dyDescent="0.35">
      <c r="B21" s="163">
        <v>3</v>
      </c>
      <c r="C21" s="169" t="s">
        <v>177</v>
      </c>
      <c r="D21" s="35" t="s">
        <v>178</v>
      </c>
      <c r="E21" s="20">
        <v>1</v>
      </c>
      <c r="F21" s="21">
        <f>'SOR Seg Sáb'!C144</f>
        <v>18687.064066583604</v>
      </c>
      <c r="G21" s="22">
        <f>E21*F21</f>
        <v>18687.064066583604</v>
      </c>
      <c r="H21" s="16"/>
    </row>
    <row r="22" spans="2:8" ht="21" thickBot="1" x14ac:dyDescent="0.35">
      <c r="B22" s="164"/>
      <c r="C22" s="170"/>
      <c r="D22" s="35" t="s">
        <v>135</v>
      </c>
      <c r="E22" s="20">
        <v>3</v>
      </c>
      <c r="F22" s="21">
        <f>'Posto 12x36 diurno ISS 5%'!C140+'Posto 12x36 noturno ISS 5%'!C142</f>
        <v>35514.135849468337</v>
      </c>
      <c r="G22" s="22">
        <f t="shared" ref="G22:G23" si="1">E22*F22</f>
        <v>106542.40754840501</v>
      </c>
      <c r="H22" s="16"/>
    </row>
    <row r="23" spans="2:8" ht="31.2" thickBot="1" x14ac:dyDescent="0.35">
      <c r="B23" s="164"/>
      <c r="C23" s="170"/>
      <c r="D23" s="35" t="s">
        <v>179</v>
      </c>
      <c r="E23" s="20">
        <v>2</v>
      </c>
      <c r="F23" s="21">
        <f>'Posto 12x36 noturno ISS 5%'!C142</f>
        <v>18877.742978285278</v>
      </c>
      <c r="G23" s="22">
        <f t="shared" si="1"/>
        <v>37755.485956570556</v>
      </c>
      <c r="H23" s="16"/>
    </row>
    <row r="24" spans="2:8" ht="15" thickBot="1" x14ac:dyDescent="0.35">
      <c r="B24" s="164"/>
      <c r="C24" s="148" t="s">
        <v>136</v>
      </c>
      <c r="D24" s="154"/>
      <c r="E24" s="154"/>
      <c r="F24" s="149"/>
      <c r="G24" s="24">
        <f>SUM(G21:G23)</f>
        <v>162984.95757155918</v>
      </c>
      <c r="H24" s="16"/>
    </row>
    <row r="25" spans="2:8" ht="15" thickBot="1" x14ac:dyDescent="0.35">
      <c r="B25" s="164"/>
      <c r="C25" s="161" t="s">
        <v>138</v>
      </c>
      <c r="D25" s="162"/>
      <c r="E25" s="162"/>
      <c r="F25" s="25">
        <v>0.2</v>
      </c>
      <c r="G25" s="26">
        <f>F25*G24</f>
        <v>32596.991514311838</v>
      </c>
      <c r="H25" s="16"/>
    </row>
    <row r="26" spans="2:8" ht="15" thickBot="1" x14ac:dyDescent="0.35">
      <c r="B26" s="165"/>
      <c r="C26" s="155" t="s">
        <v>137</v>
      </c>
      <c r="D26" s="156"/>
      <c r="E26" s="156"/>
      <c r="F26" s="157"/>
      <c r="G26" s="26">
        <f>G25+G24</f>
        <v>195581.94908587102</v>
      </c>
      <c r="H26" s="16"/>
    </row>
    <row r="27" spans="2:8" ht="15" thickBot="1" x14ac:dyDescent="0.35">
      <c r="B27" s="32"/>
      <c r="C27" s="33"/>
      <c r="D27" s="33"/>
      <c r="E27" s="33"/>
      <c r="F27" s="33"/>
      <c r="G27" s="34"/>
      <c r="H27" s="16"/>
    </row>
    <row r="28" spans="2:8" ht="21" thickBot="1" x14ac:dyDescent="0.35">
      <c r="B28" s="148" t="s">
        <v>130</v>
      </c>
      <c r="C28" s="149"/>
      <c r="D28" s="30" t="s">
        <v>131</v>
      </c>
      <c r="E28" s="30" t="s">
        <v>132</v>
      </c>
      <c r="F28" s="30" t="s">
        <v>133</v>
      </c>
      <c r="G28" s="30" t="s">
        <v>134</v>
      </c>
      <c r="H28" s="16"/>
    </row>
    <row r="29" spans="2:8" ht="31.2" customHeight="1" thickBot="1" x14ac:dyDescent="0.35">
      <c r="B29" s="163">
        <v>4</v>
      </c>
      <c r="C29" s="31" t="s">
        <v>180</v>
      </c>
      <c r="D29" s="19" t="s">
        <v>135</v>
      </c>
      <c r="E29" s="20">
        <v>2</v>
      </c>
      <c r="F29" s="21">
        <f>'Posto 12x36 diurno ISS 5%'!C140+'Posto 12x36 noturno ISS 5%'!C142</f>
        <v>35514.135849468337</v>
      </c>
      <c r="G29" s="22">
        <f>E29*F29</f>
        <v>71028.271698936675</v>
      </c>
      <c r="H29" s="16"/>
    </row>
    <row r="30" spans="2:8" ht="15" thickBot="1" x14ac:dyDescent="0.35">
      <c r="B30" s="164"/>
      <c r="C30" s="148" t="s">
        <v>136</v>
      </c>
      <c r="D30" s="154"/>
      <c r="E30" s="154"/>
      <c r="F30" s="149"/>
      <c r="G30" s="24">
        <f>SUM(G29:G29)</f>
        <v>71028.271698936675</v>
      </c>
      <c r="H30" s="16"/>
    </row>
    <row r="31" spans="2:8" ht="15" thickBot="1" x14ac:dyDescent="0.35">
      <c r="B31" s="164"/>
      <c r="C31" s="161" t="s">
        <v>138</v>
      </c>
      <c r="D31" s="166"/>
      <c r="E31" s="166"/>
      <c r="F31" s="25">
        <v>0.2</v>
      </c>
      <c r="G31" s="26">
        <f>F31*G30</f>
        <v>14205.654339787336</v>
      </c>
      <c r="H31" s="16"/>
    </row>
    <row r="32" spans="2:8" ht="15" thickBot="1" x14ac:dyDescent="0.35">
      <c r="B32" s="165"/>
      <c r="C32" s="155" t="s">
        <v>137</v>
      </c>
      <c r="D32" s="156"/>
      <c r="E32" s="156"/>
      <c r="F32" s="157"/>
      <c r="G32" s="26">
        <f>G31+G30</f>
        <v>85233.926038724007</v>
      </c>
      <c r="H32" s="16"/>
    </row>
    <row r="33" spans="2:14" ht="15" thickBot="1" x14ac:dyDescent="0.35">
      <c r="B33" s="32"/>
      <c r="C33" s="33"/>
      <c r="D33" s="33"/>
      <c r="E33" s="33"/>
      <c r="F33" s="33"/>
      <c r="G33" s="34"/>
      <c r="H33" s="16"/>
    </row>
    <row r="34" spans="2:14" ht="21" thickBot="1" x14ac:dyDescent="0.35">
      <c r="B34" s="148" t="s">
        <v>130</v>
      </c>
      <c r="C34" s="149"/>
      <c r="D34" s="30" t="s">
        <v>131</v>
      </c>
      <c r="E34" s="30" t="s">
        <v>132</v>
      </c>
      <c r="F34" s="30" t="s">
        <v>133</v>
      </c>
      <c r="G34" s="30" t="s">
        <v>134</v>
      </c>
      <c r="H34" s="16"/>
    </row>
    <row r="35" spans="2:14" ht="34.200000000000003" customHeight="1" thickBot="1" x14ac:dyDescent="0.35">
      <c r="B35" s="163">
        <v>5</v>
      </c>
      <c r="C35" s="31" t="s">
        <v>181</v>
      </c>
      <c r="D35" s="19" t="s">
        <v>135</v>
      </c>
      <c r="E35" s="20">
        <v>1</v>
      </c>
      <c r="F35" s="21">
        <f>'Posto 12x36 diurno ISS 5%'!C140+'Posto 12x36 noturno ISS 5%'!C142</f>
        <v>35514.135849468337</v>
      </c>
      <c r="G35" s="22">
        <f>E35*F35</f>
        <v>35514.135849468337</v>
      </c>
      <c r="H35" s="16"/>
    </row>
    <row r="36" spans="2:14" ht="15" thickBot="1" x14ac:dyDescent="0.35">
      <c r="B36" s="164"/>
      <c r="C36" s="148" t="s">
        <v>136</v>
      </c>
      <c r="D36" s="154"/>
      <c r="E36" s="154"/>
      <c r="F36" s="149"/>
      <c r="G36" s="24">
        <f>SUM(G35:G35)</f>
        <v>35514.135849468337</v>
      </c>
      <c r="H36" s="16"/>
    </row>
    <row r="37" spans="2:14" ht="15" thickBot="1" x14ac:dyDescent="0.35">
      <c r="B37" s="164"/>
      <c r="C37" s="161" t="s">
        <v>138</v>
      </c>
      <c r="D37" s="162"/>
      <c r="E37" s="162"/>
      <c r="F37" s="25">
        <v>0.2</v>
      </c>
      <c r="G37" s="26">
        <f>F37*G36</f>
        <v>7102.8271698936678</v>
      </c>
      <c r="H37" s="16"/>
    </row>
    <row r="38" spans="2:14" ht="15" thickBot="1" x14ac:dyDescent="0.35">
      <c r="B38" s="165"/>
      <c r="C38" s="155" t="s">
        <v>137</v>
      </c>
      <c r="D38" s="156"/>
      <c r="E38" s="156"/>
      <c r="F38" s="157"/>
      <c r="G38" s="26">
        <f>G37+G36</f>
        <v>42616.963019362003</v>
      </c>
      <c r="H38" s="16"/>
    </row>
    <row r="39" spans="2:14" x14ac:dyDescent="0.3">
      <c r="B39" s="32"/>
      <c r="C39" s="33"/>
      <c r="D39" s="33"/>
      <c r="E39" s="33"/>
      <c r="F39" s="33"/>
      <c r="G39" s="34"/>
      <c r="H39" s="16"/>
    </row>
    <row r="40" spans="2:14" x14ac:dyDescent="0.3">
      <c r="B40" s="32"/>
      <c r="C40" s="33"/>
      <c r="D40" s="33"/>
      <c r="E40" s="33"/>
      <c r="F40" s="33"/>
      <c r="G40" s="34"/>
      <c r="H40" s="16"/>
      <c r="K40" s="36"/>
      <c r="L40" s="37"/>
      <c r="M40" s="36"/>
      <c r="N40" s="36"/>
    </row>
    <row r="41" spans="2:14" x14ac:dyDescent="0.3">
      <c r="B41" s="32"/>
      <c r="C41" s="33"/>
      <c r="D41" s="33"/>
      <c r="E41" s="33"/>
      <c r="F41" s="33"/>
      <c r="G41" s="34"/>
      <c r="H41" s="16"/>
      <c r="K41" s="36"/>
      <c r="L41" s="37"/>
      <c r="M41" s="36"/>
      <c r="N41" s="36"/>
    </row>
    <row r="42" spans="2:14" ht="15" thickBot="1" x14ac:dyDescent="0.35">
      <c r="K42" s="36"/>
      <c r="L42" s="37"/>
      <c r="M42" s="36"/>
      <c r="N42" s="36"/>
    </row>
    <row r="43" spans="2:14" ht="15.6" thickTop="1" thickBot="1" x14ac:dyDescent="0.35">
      <c r="B43" s="158" t="s">
        <v>188</v>
      </c>
      <c r="C43" s="159"/>
      <c r="D43" s="159"/>
      <c r="E43" s="159"/>
      <c r="F43" s="160"/>
      <c r="G43" s="38">
        <f>G12+G18+G26+G32+G38</f>
        <v>427735.70666714426</v>
      </c>
      <c r="K43" s="36"/>
      <c r="L43" s="37"/>
      <c r="M43" s="36"/>
      <c r="N43" s="36"/>
    </row>
    <row r="44" spans="2:14" ht="15" thickTop="1" x14ac:dyDescent="0.3">
      <c r="G44" s="37"/>
      <c r="K44" s="36"/>
      <c r="L44" s="37"/>
      <c r="M44" s="36"/>
      <c r="N44" s="36"/>
    </row>
    <row r="45" spans="2:14" x14ac:dyDescent="0.3">
      <c r="G45" s="37"/>
      <c r="K45" s="36"/>
      <c r="L45" s="37"/>
      <c r="M45" s="36"/>
      <c r="N45" s="37"/>
    </row>
    <row r="47" spans="2:14" x14ac:dyDescent="0.3">
      <c r="B47" s="153" t="s">
        <v>155</v>
      </c>
      <c r="C47" s="153"/>
      <c r="D47" s="153"/>
      <c r="E47" s="153"/>
      <c r="F47" s="153"/>
      <c r="G47" s="153"/>
      <c r="N47" s="36"/>
    </row>
    <row r="48" spans="2:14" x14ac:dyDescent="0.3">
      <c r="N48" s="36"/>
    </row>
    <row r="49" spans="3:14" x14ac:dyDescent="0.3">
      <c r="N49" s="36"/>
    </row>
    <row r="50" spans="3:14" x14ac:dyDescent="0.3">
      <c r="C50" s="15" t="s">
        <v>156</v>
      </c>
    </row>
  </sheetData>
  <sheetProtection password="CDE0" sheet="1" objects="1" scenarios="1"/>
  <dataConsolidate/>
  <mergeCells count="36">
    <mergeCell ref="B35:B38"/>
    <mergeCell ref="C36:F36"/>
    <mergeCell ref="C37:E37"/>
    <mergeCell ref="C38:F38"/>
    <mergeCell ref="B15:B18"/>
    <mergeCell ref="C16:F16"/>
    <mergeCell ref="C17:E17"/>
    <mergeCell ref="B20:C20"/>
    <mergeCell ref="B21:B26"/>
    <mergeCell ref="C21:C23"/>
    <mergeCell ref="B6:G6"/>
    <mergeCell ref="B8:C8"/>
    <mergeCell ref="B9:B12"/>
    <mergeCell ref="C11:E11"/>
    <mergeCell ref="B2:C2"/>
    <mergeCell ref="B3:C3"/>
    <mergeCell ref="B4:C4"/>
    <mergeCell ref="D2:G2"/>
    <mergeCell ref="D3:G3"/>
    <mergeCell ref="D4:G4"/>
    <mergeCell ref="B14:C14"/>
    <mergeCell ref="B7:G7"/>
    <mergeCell ref="B47:G47"/>
    <mergeCell ref="C10:F10"/>
    <mergeCell ref="C12:F12"/>
    <mergeCell ref="B43:F43"/>
    <mergeCell ref="C18:F18"/>
    <mergeCell ref="C24:F24"/>
    <mergeCell ref="C25:E25"/>
    <mergeCell ref="C26:F26"/>
    <mergeCell ref="B28:C28"/>
    <mergeCell ref="B29:B32"/>
    <mergeCell ref="C30:F30"/>
    <mergeCell ref="C31:E31"/>
    <mergeCell ref="C32:F32"/>
    <mergeCell ref="B34:C3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Header>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0"/>
  <sheetViews>
    <sheetView topLeftCell="A19" workbookViewId="0">
      <selection activeCell="C40" sqref="C40"/>
    </sheetView>
  </sheetViews>
  <sheetFormatPr defaultColWidth="9.109375" defaultRowHeight="14.4" x14ac:dyDescent="0.3"/>
  <cols>
    <col min="1" max="1" width="23" style="91" bestFit="1" customWidth="1"/>
    <col min="2" max="2" width="23.109375" style="91" customWidth="1"/>
    <col min="3" max="3" width="30.6640625" style="91" customWidth="1"/>
    <col min="4" max="4" width="27.44140625" style="91" customWidth="1"/>
    <col min="5" max="5" width="13.88671875" style="91" customWidth="1"/>
    <col min="6" max="16384" width="9.109375" style="91"/>
  </cols>
  <sheetData>
    <row r="2" spans="1:5" ht="15" thickBot="1" x14ac:dyDescent="0.35"/>
    <row r="3" spans="1:5" ht="16.2" thickBot="1" x14ac:dyDescent="0.35">
      <c r="A3" s="200" t="s">
        <v>13</v>
      </c>
      <c r="B3" s="201"/>
      <c r="C3" s="201"/>
      <c r="D3" s="201"/>
      <c r="E3" s="202"/>
    </row>
    <row r="4" spans="1:5" ht="16.2" thickBot="1" x14ac:dyDescent="0.35">
      <c r="A4" s="200" t="s">
        <v>147</v>
      </c>
      <c r="B4" s="201"/>
      <c r="C4" s="201"/>
      <c r="D4" s="201"/>
      <c r="E4" s="202"/>
    </row>
    <row r="5" spans="1:5" ht="31.8" thickBot="1" x14ac:dyDescent="0.35">
      <c r="A5" s="92" t="s">
        <v>102</v>
      </c>
      <c r="B5" s="93" t="s">
        <v>9</v>
      </c>
      <c r="C5" s="93" t="s">
        <v>10</v>
      </c>
      <c r="D5" s="94" t="s">
        <v>12</v>
      </c>
      <c r="E5" s="95" t="s">
        <v>11</v>
      </c>
    </row>
    <row r="6" spans="1:5" ht="15.6" x14ac:dyDescent="0.3">
      <c r="A6" s="96"/>
      <c r="B6" s="12">
        <f>'Planilha de Apoio - P 12 x 36'!B6</f>
        <v>6.5</v>
      </c>
      <c r="C6" s="97">
        <v>2</v>
      </c>
      <c r="D6" s="98">
        <v>26</v>
      </c>
      <c r="E6" s="99">
        <f t="shared" ref="E6" si="0">B6*C6*D6</f>
        <v>338</v>
      </c>
    </row>
    <row r="7" spans="1:5" ht="15" thickBot="1" x14ac:dyDescent="0.35">
      <c r="A7" s="100"/>
      <c r="B7" s="101"/>
      <c r="C7" s="101"/>
      <c r="D7" s="101"/>
      <c r="E7" s="102"/>
    </row>
    <row r="8" spans="1:5" ht="16.2" thickBot="1" x14ac:dyDescent="0.35">
      <c r="A8" s="200" t="s">
        <v>17</v>
      </c>
      <c r="B8" s="201"/>
      <c r="C8" s="201"/>
      <c r="D8" s="201"/>
      <c r="E8" s="202"/>
    </row>
    <row r="9" spans="1:5" ht="16.2" thickBot="1" x14ac:dyDescent="0.35">
      <c r="A9" s="92" t="s">
        <v>2</v>
      </c>
      <c r="B9" s="93" t="s">
        <v>0</v>
      </c>
      <c r="C9" s="93" t="s">
        <v>14</v>
      </c>
      <c r="D9" s="93" t="s">
        <v>1</v>
      </c>
      <c r="E9" s="95" t="s">
        <v>15</v>
      </c>
    </row>
    <row r="10" spans="1:5" ht="16.2" thickBot="1" x14ac:dyDescent="0.35">
      <c r="A10" s="96"/>
      <c r="B10" s="112">
        <f>'ITU - Seg Sab'!C10</f>
        <v>2045.92</v>
      </c>
      <c r="C10" s="103">
        <v>1</v>
      </c>
      <c r="D10" s="103">
        <v>0.06</v>
      </c>
      <c r="E10" s="99">
        <f t="shared" ref="E10" si="1">B10*C10*D10</f>
        <v>122.7552</v>
      </c>
    </row>
    <row r="11" spans="1:5" ht="16.2" thickBot="1" x14ac:dyDescent="0.35">
      <c r="A11" s="100"/>
      <c r="B11" s="101"/>
      <c r="C11" s="103"/>
      <c r="D11" s="103"/>
      <c r="E11" s="99"/>
    </row>
    <row r="12" spans="1:5" ht="16.2" thickBot="1" x14ac:dyDescent="0.35">
      <c r="A12" s="203" t="s">
        <v>151</v>
      </c>
      <c r="B12" s="204"/>
      <c r="C12" s="204"/>
      <c r="D12" s="205"/>
      <c r="E12" s="102"/>
    </row>
    <row r="13" spans="1:5" ht="16.2" thickBot="1" x14ac:dyDescent="0.35">
      <c r="A13" s="92" t="s">
        <v>2</v>
      </c>
      <c r="B13" s="93" t="s">
        <v>11</v>
      </c>
      <c r="C13" s="93" t="s">
        <v>16</v>
      </c>
      <c r="D13" s="95" t="s">
        <v>18</v>
      </c>
      <c r="E13" s="102"/>
    </row>
    <row r="14" spans="1:5" ht="16.2" thickBot="1" x14ac:dyDescent="0.35">
      <c r="A14" s="96"/>
      <c r="B14" s="104">
        <f>E6</f>
        <v>338</v>
      </c>
      <c r="C14" s="104">
        <f>E10</f>
        <v>122.7552</v>
      </c>
      <c r="D14" s="105">
        <f>B14-C14</f>
        <v>215.2448</v>
      </c>
      <c r="E14" s="106"/>
    </row>
    <row r="15" spans="1:5" ht="20.25" customHeight="1" thickBot="1" x14ac:dyDescent="0.35"/>
    <row r="16" spans="1:5" ht="16.2" thickBot="1" x14ac:dyDescent="0.35">
      <c r="A16" s="203" t="s">
        <v>19</v>
      </c>
      <c r="B16" s="204"/>
      <c r="C16" s="204"/>
      <c r="D16" s="205"/>
    </row>
    <row r="17" spans="1:5" ht="16.2" thickBot="1" x14ac:dyDescent="0.35">
      <c r="A17" s="203" t="str">
        <f>A4</f>
        <v>Posto Seg Sab</v>
      </c>
      <c r="B17" s="204"/>
      <c r="C17" s="204"/>
      <c r="D17" s="205"/>
    </row>
    <row r="18" spans="1:5" ht="16.2" thickBot="1" x14ac:dyDescent="0.35">
      <c r="A18" s="108" t="s">
        <v>2</v>
      </c>
      <c r="B18" s="109" t="s">
        <v>20</v>
      </c>
      <c r="C18" s="110" t="s">
        <v>12</v>
      </c>
      <c r="D18" s="111" t="s">
        <v>3</v>
      </c>
    </row>
    <row r="19" spans="1:5" ht="16.2" thickBot="1" x14ac:dyDescent="0.35">
      <c r="A19" s="96"/>
      <c r="B19" s="112">
        <f>'Planilha de Apoio - P 12 x 36'!B19</f>
        <v>37</v>
      </c>
      <c r="C19" s="98">
        <v>26</v>
      </c>
      <c r="D19" s="99">
        <f>(B19*C19)</f>
        <v>962</v>
      </c>
    </row>
    <row r="20" spans="1:5" ht="16.2" thickBot="1" x14ac:dyDescent="0.35">
      <c r="A20" s="206" t="s">
        <v>115</v>
      </c>
      <c r="B20" s="208"/>
      <c r="C20" s="139">
        <v>0.18</v>
      </c>
      <c r="D20" s="114">
        <f>((B19*C19)*C20)</f>
        <v>173.16</v>
      </c>
    </row>
    <row r="21" spans="1:5" ht="16.2" thickBot="1" x14ac:dyDescent="0.35">
      <c r="A21" s="213" t="s">
        <v>149</v>
      </c>
      <c r="B21" s="214"/>
      <c r="C21" s="214"/>
      <c r="D21" s="140">
        <f>D19-D20</f>
        <v>788.84</v>
      </c>
    </row>
    <row r="22" spans="1:5" ht="16.5" customHeight="1" x14ac:dyDescent="0.3">
      <c r="A22" s="141"/>
      <c r="B22" s="142"/>
      <c r="C22" s="143"/>
      <c r="D22" s="144"/>
    </row>
    <row r="23" spans="1:5" ht="16.2" thickBot="1" x14ac:dyDescent="0.35">
      <c r="A23" s="209" t="s">
        <v>124</v>
      </c>
      <c r="B23" s="210"/>
      <c r="C23" s="210"/>
      <c r="D23" s="211"/>
    </row>
    <row r="24" spans="1:5" ht="16.2" thickBot="1" x14ac:dyDescent="0.35">
      <c r="A24" s="108" t="s">
        <v>2</v>
      </c>
      <c r="B24" s="109" t="s">
        <v>112</v>
      </c>
      <c r="C24" s="110" t="s">
        <v>114</v>
      </c>
      <c r="D24" s="111" t="s">
        <v>3</v>
      </c>
      <c r="E24" s="113"/>
    </row>
    <row r="25" spans="1:5" ht="15.6" x14ac:dyDescent="0.3">
      <c r="A25" s="96"/>
      <c r="B25" s="112">
        <f>'Planilha de Apoio - P 12 x 36'!B25</f>
        <v>187.97</v>
      </c>
      <c r="C25" s="98">
        <v>0.05</v>
      </c>
      <c r="D25" s="99">
        <f>B25-(B25*C25)</f>
        <v>178.57149999999999</v>
      </c>
    </row>
    <row r="26" spans="1:5" ht="15.6" x14ac:dyDescent="0.3">
      <c r="A26" s="212" t="s">
        <v>118</v>
      </c>
      <c r="B26" s="212"/>
      <c r="C26" s="212"/>
      <c r="D26" s="212"/>
    </row>
    <row r="27" spans="1:5" ht="15.6" x14ac:dyDescent="0.3">
      <c r="A27" s="212" t="s">
        <v>122</v>
      </c>
      <c r="B27" s="212"/>
      <c r="C27" s="212"/>
      <c r="D27" s="212"/>
    </row>
    <row r="28" spans="1:5" ht="15.6" x14ac:dyDescent="0.3">
      <c r="A28" s="119" t="s">
        <v>2</v>
      </c>
      <c r="B28" s="119" t="s">
        <v>3</v>
      </c>
      <c r="C28" s="120" t="s">
        <v>112</v>
      </c>
      <c r="D28" s="119" t="s">
        <v>173</v>
      </c>
    </row>
    <row r="29" spans="1:5" x14ac:dyDescent="0.3">
      <c r="A29" s="121" t="s">
        <v>167</v>
      </c>
      <c r="B29" s="13">
        <f>'Planilha de Apoio - P 12 x 36'!B29</f>
        <v>10</v>
      </c>
      <c r="C29" s="122">
        <f t="shared" ref="C29:C31" si="2">B29/12</f>
        <v>0.83333333333333337</v>
      </c>
      <c r="D29" s="122">
        <f>C29</f>
        <v>0.83333333333333337</v>
      </c>
    </row>
    <row r="30" spans="1:5" x14ac:dyDescent="0.3">
      <c r="A30" s="122" t="s">
        <v>119</v>
      </c>
      <c r="B30" s="13">
        <f>'Planilha de Apoio - P 12 x 36'!B30</f>
        <v>24</v>
      </c>
      <c r="C30" s="122">
        <f t="shared" si="2"/>
        <v>2</v>
      </c>
      <c r="D30" s="122">
        <f t="shared" ref="D30:D33" si="3">C30</f>
        <v>2</v>
      </c>
    </row>
    <row r="31" spans="1:5" x14ac:dyDescent="0.3">
      <c r="A31" s="122" t="s">
        <v>120</v>
      </c>
      <c r="B31" s="13">
        <f>'Planilha de Apoio - P 12 x 36'!B31</f>
        <v>80</v>
      </c>
      <c r="C31" s="122">
        <f t="shared" si="2"/>
        <v>6.666666666666667</v>
      </c>
      <c r="D31" s="122">
        <f t="shared" si="3"/>
        <v>6.666666666666667</v>
      </c>
    </row>
    <row r="32" spans="1:5" x14ac:dyDescent="0.3">
      <c r="A32" s="13"/>
      <c r="B32" s="13"/>
      <c r="C32" s="122">
        <f t="shared" ref="C32:C33" si="4">B32/12</f>
        <v>0</v>
      </c>
      <c r="D32" s="122">
        <f t="shared" si="3"/>
        <v>0</v>
      </c>
    </row>
    <row r="33" spans="1:4" x14ac:dyDescent="0.3">
      <c r="A33" s="134"/>
      <c r="B33" s="13"/>
      <c r="C33" s="122">
        <f t="shared" si="4"/>
        <v>0</v>
      </c>
      <c r="D33" s="122">
        <f t="shared" si="3"/>
        <v>0</v>
      </c>
    </row>
    <row r="34" spans="1:4" x14ac:dyDescent="0.3">
      <c r="A34" s="191" t="s">
        <v>5</v>
      </c>
      <c r="B34" s="192"/>
      <c r="C34" s="193"/>
      <c r="D34" s="122">
        <f>SUM(D29:D33)</f>
        <v>9.5</v>
      </c>
    </row>
    <row r="35" spans="1:4" ht="16.2" thickBot="1" x14ac:dyDescent="0.35">
      <c r="A35" s="194" t="s">
        <v>144</v>
      </c>
      <c r="B35" s="195"/>
      <c r="C35" s="195"/>
      <c r="D35" s="196"/>
    </row>
    <row r="36" spans="1:4" ht="16.2" thickBot="1" x14ac:dyDescent="0.35">
      <c r="A36" s="123" t="s">
        <v>27</v>
      </c>
      <c r="B36" s="5" t="s">
        <v>28</v>
      </c>
      <c r="C36" s="5" t="s">
        <v>29</v>
      </c>
      <c r="D36" s="124" t="s">
        <v>3</v>
      </c>
    </row>
    <row r="37" spans="1:4" ht="16.2" thickBot="1" x14ac:dyDescent="0.35">
      <c r="A37" s="125" t="s">
        <v>161</v>
      </c>
      <c r="B37" s="1">
        <v>2</v>
      </c>
      <c r="C37" s="14">
        <f>'Planilha de Apoio - P 12 x 36'!C37</f>
        <v>650</v>
      </c>
      <c r="D37" s="126">
        <f>C37*B37</f>
        <v>1300</v>
      </c>
    </row>
    <row r="38" spans="1:4" ht="16.2" thickBot="1" x14ac:dyDescent="0.35">
      <c r="A38" s="127" t="s">
        <v>162</v>
      </c>
      <c r="B38" s="2">
        <v>3</v>
      </c>
      <c r="C38" s="14">
        <f>'Planilha de Apoio - P 12 x 36'!C38</f>
        <v>35</v>
      </c>
      <c r="D38" s="126">
        <f t="shared" ref="D38" si="5">C38*B38</f>
        <v>105</v>
      </c>
    </row>
    <row r="39" spans="1:4" ht="16.2" thickBot="1" x14ac:dyDescent="0.35">
      <c r="A39" s="125" t="s">
        <v>163</v>
      </c>
      <c r="B39" s="1">
        <v>3</v>
      </c>
      <c r="C39" s="14">
        <f>'Planilha de Apoio - P 12 x 36'!C39</f>
        <v>150</v>
      </c>
      <c r="D39" s="126">
        <f>C39*B39</f>
        <v>450</v>
      </c>
    </row>
    <row r="40" spans="1:4" ht="16.2" thickBot="1" x14ac:dyDescent="0.35">
      <c r="A40" s="127" t="s">
        <v>30</v>
      </c>
      <c r="B40" s="2">
        <v>4</v>
      </c>
      <c r="C40" s="14">
        <f>'Planilha de Apoio - P 12 x 36'!C40</f>
        <v>150</v>
      </c>
      <c r="D40" s="126">
        <f t="shared" ref="D40:D46" si="6">C40*B40</f>
        <v>600</v>
      </c>
    </row>
    <row r="41" spans="1:4" ht="16.2" thickBot="1" x14ac:dyDescent="0.35">
      <c r="A41" s="127" t="s">
        <v>142</v>
      </c>
      <c r="B41" s="2">
        <v>2</v>
      </c>
      <c r="C41" s="14">
        <f>'Planilha de Apoio - P 12 x 36'!C41</f>
        <v>150</v>
      </c>
      <c r="D41" s="126">
        <f t="shared" si="6"/>
        <v>300</v>
      </c>
    </row>
    <row r="42" spans="1:4" ht="16.2" thickBot="1" x14ac:dyDescent="0.35">
      <c r="A42" s="127" t="s">
        <v>121</v>
      </c>
      <c r="B42" s="2">
        <v>5</v>
      </c>
      <c r="C42" s="14">
        <f>'Planilha de Apoio - P 12 x 36'!C42</f>
        <v>15</v>
      </c>
      <c r="D42" s="126">
        <f t="shared" si="6"/>
        <v>75</v>
      </c>
    </row>
    <row r="43" spans="1:4" ht="16.2" thickBot="1" x14ac:dyDescent="0.35">
      <c r="A43" s="127" t="s">
        <v>164</v>
      </c>
      <c r="B43" s="2">
        <v>1</v>
      </c>
      <c r="C43" s="14">
        <f>'Planilha de Apoio - P 12 x 36'!C43</f>
        <v>380</v>
      </c>
      <c r="D43" s="126">
        <f t="shared" si="6"/>
        <v>380</v>
      </c>
    </row>
    <row r="44" spans="1:4" ht="16.2" thickBot="1" x14ac:dyDescent="0.35">
      <c r="A44" s="128" t="s">
        <v>165</v>
      </c>
      <c r="B44" s="2">
        <v>1</v>
      </c>
      <c r="C44" s="14">
        <f>'Planilha de Apoio - P 12 x 36'!C44</f>
        <v>50</v>
      </c>
      <c r="D44" s="126">
        <f t="shared" si="6"/>
        <v>50</v>
      </c>
    </row>
    <row r="45" spans="1:4" ht="16.2" thickBot="1" x14ac:dyDescent="0.35">
      <c r="A45" s="128" t="s">
        <v>166</v>
      </c>
      <c r="B45" s="2">
        <v>1</v>
      </c>
      <c r="C45" s="14">
        <f>'Planilha de Apoio - P 12 x 36'!C45</f>
        <v>5</v>
      </c>
      <c r="D45" s="126">
        <f t="shared" si="6"/>
        <v>5</v>
      </c>
    </row>
    <row r="46" spans="1:4" ht="16.2" thickBot="1" x14ac:dyDescent="0.35">
      <c r="A46" s="127" t="s">
        <v>111</v>
      </c>
      <c r="B46" s="2">
        <v>2</v>
      </c>
      <c r="C46" s="14">
        <f>'Planilha de Apoio - P 12 x 36'!C46</f>
        <v>80</v>
      </c>
      <c r="D46" s="126">
        <f t="shared" si="6"/>
        <v>160</v>
      </c>
    </row>
    <row r="47" spans="1:4" ht="16.2" thickBot="1" x14ac:dyDescent="0.35">
      <c r="A47" s="197" t="s">
        <v>31</v>
      </c>
      <c r="B47" s="198"/>
      <c r="C47" s="199"/>
      <c r="D47" s="129"/>
    </row>
    <row r="48" spans="1:4" ht="16.2" thickBot="1" x14ac:dyDescent="0.35">
      <c r="A48" s="197" t="s">
        <v>32</v>
      </c>
      <c r="B48" s="198"/>
      <c r="C48" s="199"/>
      <c r="D48" s="130"/>
    </row>
    <row r="49" spans="1:4" ht="16.2" thickBot="1" x14ac:dyDescent="0.35">
      <c r="A49" s="131" t="s">
        <v>2</v>
      </c>
      <c r="B49" s="132" t="s">
        <v>21</v>
      </c>
      <c r="C49" s="133" t="s">
        <v>33</v>
      </c>
      <c r="D49" s="130"/>
    </row>
    <row r="50" spans="1:4" ht="15.6" x14ac:dyDescent="0.3">
      <c r="A50" s="96"/>
      <c r="B50" s="4">
        <f>SUM(D37:D46)</f>
        <v>3425</v>
      </c>
      <c r="C50" s="6">
        <f>B50/12</f>
        <v>285.41666666666669</v>
      </c>
      <c r="D50" s="3"/>
    </row>
  </sheetData>
  <sheetProtection password="CDE0" sheet="1" objects="1" scenarios="1"/>
  <mergeCells count="15">
    <mergeCell ref="A17:D17"/>
    <mergeCell ref="A3:E3"/>
    <mergeCell ref="A4:E4"/>
    <mergeCell ref="A8:E8"/>
    <mergeCell ref="A12:D12"/>
    <mergeCell ref="A16:D16"/>
    <mergeCell ref="A47:C47"/>
    <mergeCell ref="A48:C48"/>
    <mergeCell ref="A20:B20"/>
    <mergeCell ref="A21:C21"/>
    <mergeCell ref="A23:D23"/>
    <mergeCell ref="A26:D26"/>
    <mergeCell ref="A27:D27"/>
    <mergeCell ref="A34:C34"/>
    <mergeCell ref="A35:D35"/>
  </mergeCells>
  <pageMargins left="0.511811024" right="0.511811024" top="0.78740157499999996" bottom="0.78740157499999996" header="0.31496062000000002" footer="0.31496062000000002"/>
  <pageSetup paperSize="9" scale="78" orientation="portrait" verticalDpi="0" r:id="rId1"/>
  <ignoredErrors>
    <ignoredError sqref="C37:C46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"/>
  <sheetViews>
    <sheetView topLeftCell="A101" workbookViewId="0">
      <selection activeCell="B121" sqref="B121"/>
    </sheetView>
  </sheetViews>
  <sheetFormatPr defaultColWidth="9.109375" defaultRowHeight="15.6" x14ac:dyDescent="0.3"/>
  <cols>
    <col min="1" max="1" width="16.33203125" style="39" customWidth="1"/>
    <col min="2" max="2" width="72.109375" style="39" customWidth="1"/>
    <col min="3" max="3" width="18" style="39" customWidth="1"/>
    <col min="4" max="4" width="14.33203125" style="39" customWidth="1"/>
    <col min="5" max="5" width="12.6640625" style="39" customWidth="1"/>
    <col min="6" max="6" width="17.33203125" style="39" bestFit="1" customWidth="1"/>
    <col min="7" max="7" width="15.109375" style="39" customWidth="1"/>
    <col min="8" max="16384" width="9.109375" style="39"/>
  </cols>
  <sheetData>
    <row r="1" spans="1:7" ht="22.8" x14ac:dyDescent="0.4">
      <c r="A1" s="184" t="s">
        <v>99</v>
      </c>
      <c r="B1" s="184"/>
      <c r="C1" s="184"/>
      <c r="D1" s="184"/>
    </row>
    <row r="2" spans="1:7" ht="22.8" x14ac:dyDescent="0.4">
      <c r="A2" s="184" t="s">
        <v>100</v>
      </c>
      <c r="B2" s="184"/>
      <c r="C2" s="184"/>
      <c r="D2" s="184"/>
    </row>
    <row r="3" spans="1:7" x14ac:dyDescent="0.3">
      <c r="A3" s="188"/>
      <c r="B3" s="188"/>
      <c r="C3" s="188"/>
      <c r="D3" s="188"/>
    </row>
    <row r="4" spans="1:7" x14ac:dyDescent="0.3">
      <c r="A4" s="40" t="s">
        <v>108</v>
      </c>
      <c r="B4" s="183" t="s">
        <v>184</v>
      </c>
      <c r="C4" s="183"/>
    </row>
    <row r="5" spans="1:7" x14ac:dyDescent="0.3">
      <c r="A5" s="40" t="s">
        <v>109</v>
      </c>
      <c r="B5" s="183" t="s">
        <v>158</v>
      </c>
      <c r="C5" s="183"/>
      <c r="E5" s="41"/>
    </row>
    <row r="6" spans="1:7" x14ac:dyDescent="0.3">
      <c r="A6" s="40"/>
      <c r="B6" s="183"/>
      <c r="C6" s="183"/>
    </row>
    <row r="7" spans="1:7" x14ac:dyDescent="0.3">
      <c r="A7" s="187" t="s">
        <v>34</v>
      </c>
      <c r="B7" s="187"/>
      <c r="C7" s="187"/>
    </row>
    <row r="8" spans="1:7" ht="16.2" thickBot="1" x14ac:dyDescent="0.35">
      <c r="D8" s="71"/>
      <c r="E8" s="71"/>
      <c r="F8" s="136"/>
      <c r="G8" s="136"/>
    </row>
    <row r="9" spans="1:7" ht="16.2" thickBot="1" x14ac:dyDescent="0.35">
      <c r="A9" s="42">
        <v>1</v>
      </c>
      <c r="B9" s="43" t="s">
        <v>35</v>
      </c>
      <c r="C9" s="43" t="s">
        <v>36</v>
      </c>
      <c r="D9" s="71"/>
      <c r="E9" s="71"/>
      <c r="F9" s="136"/>
      <c r="G9" s="136"/>
    </row>
    <row r="10" spans="1:7" ht="16.2" thickBot="1" x14ac:dyDescent="0.35">
      <c r="A10" s="44" t="s">
        <v>37</v>
      </c>
      <c r="B10" s="45" t="s">
        <v>38</v>
      </c>
      <c r="C10" s="46">
        <v>2045.92</v>
      </c>
      <c r="D10" s="72">
        <f>C10+C11</f>
        <v>2659.6959999999999</v>
      </c>
      <c r="E10" s="72">
        <f>D10/220</f>
        <v>12.089527272727272</v>
      </c>
      <c r="F10" s="136"/>
      <c r="G10" s="136"/>
    </row>
    <row r="11" spans="1:7" ht="16.2" thickBot="1" x14ac:dyDescent="0.35">
      <c r="A11" s="44" t="s">
        <v>39</v>
      </c>
      <c r="B11" s="45" t="s">
        <v>113</v>
      </c>
      <c r="C11" s="46">
        <f>C10*0.3</f>
        <v>613.77599999999995</v>
      </c>
      <c r="D11" s="137">
        <f>5*4.34</f>
        <v>21.7</v>
      </c>
      <c r="E11" s="72">
        <f>E10*0.2</f>
        <v>2.4179054545454548</v>
      </c>
      <c r="F11" s="136"/>
      <c r="G11" s="136"/>
    </row>
    <row r="12" spans="1:7" ht="16.2" thickBot="1" x14ac:dyDescent="0.35">
      <c r="A12" s="44" t="s">
        <v>40</v>
      </c>
      <c r="B12" s="45" t="s">
        <v>148</v>
      </c>
      <c r="C12" s="46">
        <f>E12*D12</f>
        <v>83.949677381818191</v>
      </c>
      <c r="D12" s="137">
        <f>1*4.34</f>
        <v>4.34</v>
      </c>
      <c r="E12" s="72">
        <f>E10*1.6</f>
        <v>19.343243636363638</v>
      </c>
      <c r="F12" s="136"/>
      <c r="G12" s="136"/>
    </row>
    <row r="13" spans="1:7" ht="16.2" thickBot="1" x14ac:dyDescent="0.35">
      <c r="A13" s="44" t="s">
        <v>41</v>
      </c>
      <c r="B13" s="45" t="s">
        <v>185</v>
      </c>
      <c r="C13" s="46">
        <f>C12*22%</f>
        <v>18.468929024000001</v>
      </c>
      <c r="D13" s="137"/>
      <c r="E13" s="72"/>
      <c r="F13" s="136"/>
      <c r="G13" s="136"/>
    </row>
    <row r="14" spans="1:7" ht="16.2" thickBot="1" x14ac:dyDescent="0.35">
      <c r="A14" s="44" t="s">
        <v>42</v>
      </c>
      <c r="B14" s="45" t="s">
        <v>4</v>
      </c>
      <c r="C14" s="46">
        <f>D11*E11</f>
        <v>52.468548363636366</v>
      </c>
      <c r="D14" s="84"/>
      <c r="E14" s="72">
        <f>E11+E10</f>
        <v>14.507432727272727</v>
      </c>
      <c r="F14" s="136"/>
      <c r="G14" s="136"/>
    </row>
    <row r="15" spans="1:7" ht="16.2" thickBot="1" x14ac:dyDescent="0.35">
      <c r="A15" s="44" t="s">
        <v>44</v>
      </c>
      <c r="B15" s="45" t="s">
        <v>186</v>
      </c>
      <c r="C15" s="46">
        <f>E14*0.34</f>
        <v>4.9325271272727278</v>
      </c>
      <c r="D15" s="71"/>
      <c r="E15" s="145">
        <f>E10*1.6</f>
        <v>19.343243636363638</v>
      </c>
      <c r="F15" s="136"/>
      <c r="G15" s="136"/>
    </row>
    <row r="16" spans="1:7" ht="16.2" thickBot="1" x14ac:dyDescent="0.35">
      <c r="A16" s="185" t="s">
        <v>5</v>
      </c>
      <c r="B16" s="186"/>
      <c r="C16" s="47">
        <f>SUM(C10:C15)</f>
        <v>2819.5156818967271</v>
      </c>
      <c r="D16" s="71"/>
      <c r="E16" s="71"/>
      <c r="F16" s="136"/>
      <c r="G16" s="136"/>
    </row>
    <row r="17" spans="1:7" x14ac:dyDescent="0.3">
      <c r="D17" s="71"/>
      <c r="E17" s="71"/>
      <c r="F17" s="136"/>
      <c r="G17" s="136"/>
    </row>
    <row r="18" spans="1:7" x14ac:dyDescent="0.3">
      <c r="D18" s="71"/>
      <c r="E18" s="71"/>
      <c r="F18" s="136"/>
      <c r="G18" s="136"/>
    </row>
    <row r="19" spans="1:7" x14ac:dyDescent="0.3">
      <c r="A19" s="176" t="s">
        <v>47</v>
      </c>
      <c r="B19" s="176"/>
      <c r="C19" s="176"/>
    </row>
    <row r="20" spans="1:7" x14ac:dyDescent="0.3">
      <c r="A20" s="48"/>
    </row>
    <row r="21" spans="1:7" x14ac:dyDescent="0.3">
      <c r="A21" s="179" t="s">
        <v>48</v>
      </c>
      <c r="B21" s="179"/>
      <c r="C21" s="179"/>
    </row>
    <row r="22" spans="1:7" ht="16.2" thickBot="1" x14ac:dyDescent="0.35"/>
    <row r="23" spans="1:7" ht="16.2" thickBot="1" x14ac:dyDescent="0.35">
      <c r="A23" s="42" t="s">
        <v>49</v>
      </c>
      <c r="B23" s="43" t="s">
        <v>50</v>
      </c>
      <c r="C23" s="43" t="s">
        <v>56</v>
      </c>
      <c r="D23" s="43" t="s">
        <v>36</v>
      </c>
    </row>
    <row r="24" spans="1:7" ht="16.2" thickBot="1" x14ac:dyDescent="0.35">
      <c r="A24" s="44" t="s">
        <v>37</v>
      </c>
      <c r="B24" s="49" t="s">
        <v>51</v>
      </c>
      <c r="C24" s="50">
        <v>8.3299999999999999E-2</v>
      </c>
      <c r="D24" s="51">
        <f>C$16*C24</f>
        <v>234.86565630199738</v>
      </c>
    </row>
    <row r="25" spans="1:7" ht="16.2" thickBot="1" x14ac:dyDescent="0.35">
      <c r="A25" s="44" t="s">
        <v>39</v>
      </c>
      <c r="B25" s="52" t="s">
        <v>52</v>
      </c>
      <c r="C25" s="53">
        <v>0.121</v>
      </c>
      <c r="D25" s="54">
        <f>C$16*C25</f>
        <v>341.16139750950396</v>
      </c>
    </row>
    <row r="26" spans="1:7" ht="16.2" thickBot="1" x14ac:dyDescent="0.35">
      <c r="A26" s="177" t="s">
        <v>5</v>
      </c>
      <c r="B26" s="178"/>
      <c r="C26" s="55">
        <f>SUM(C24:C25)</f>
        <v>0.20429999999999998</v>
      </c>
      <c r="D26" s="56">
        <f>C$16*C26</f>
        <v>576.02705381150133</v>
      </c>
    </row>
    <row r="29" spans="1:7" x14ac:dyDescent="0.3">
      <c r="A29" s="182" t="s">
        <v>53</v>
      </c>
      <c r="B29" s="182"/>
      <c r="C29" s="182"/>
      <c r="D29" s="182"/>
    </row>
    <row r="30" spans="1:7" ht="16.2" thickBot="1" x14ac:dyDescent="0.35"/>
    <row r="31" spans="1:7" ht="16.2" thickBot="1" x14ac:dyDescent="0.35">
      <c r="A31" s="42" t="s">
        <v>54</v>
      </c>
      <c r="B31" s="43" t="s">
        <v>55</v>
      </c>
      <c r="C31" s="43" t="s">
        <v>56</v>
      </c>
      <c r="D31" s="43" t="s">
        <v>36</v>
      </c>
    </row>
    <row r="32" spans="1:7" ht="16.2" thickBot="1" x14ac:dyDescent="0.35">
      <c r="A32" s="44" t="s">
        <v>37</v>
      </c>
      <c r="B32" s="45" t="s">
        <v>57</v>
      </c>
      <c r="C32" s="57">
        <v>0.2</v>
      </c>
      <c r="D32" s="54">
        <f t="shared" ref="D32:D40" si="0">(D$26+C$16)*C32</f>
        <v>679.10854714164577</v>
      </c>
    </row>
    <row r="33" spans="1:5" ht="16.2" thickBot="1" x14ac:dyDescent="0.35">
      <c r="A33" s="44" t="s">
        <v>39</v>
      </c>
      <c r="B33" s="45" t="s">
        <v>58</v>
      </c>
      <c r="C33" s="57">
        <v>2.5000000000000001E-2</v>
      </c>
      <c r="D33" s="54">
        <f t="shared" si="0"/>
        <v>84.888568392705722</v>
      </c>
    </row>
    <row r="34" spans="1:5" ht="16.2" thickBot="1" x14ac:dyDescent="0.35">
      <c r="A34" s="44" t="s">
        <v>40</v>
      </c>
      <c r="B34" s="45" t="s">
        <v>59</v>
      </c>
      <c r="C34" s="138">
        <f>'Posto 12x36 diurno ISS 2%'!C30</f>
        <v>0.03</v>
      </c>
      <c r="D34" s="54">
        <f t="shared" si="0"/>
        <v>101.86628207124686</v>
      </c>
    </row>
    <row r="35" spans="1:5" ht="16.2" thickBot="1" x14ac:dyDescent="0.35">
      <c r="A35" s="44" t="s">
        <v>41</v>
      </c>
      <c r="B35" s="45" t="s">
        <v>60</v>
      </c>
      <c r="C35" s="57">
        <v>1.4999999999999999E-2</v>
      </c>
      <c r="D35" s="54">
        <f t="shared" si="0"/>
        <v>50.933141035623429</v>
      </c>
    </row>
    <row r="36" spans="1:5" ht="16.2" thickBot="1" x14ac:dyDescent="0.35">
      <c r="A36" s="44" t="s">
        <v>42</v>
      </c>
      <c r="B36" s="45" t="s">
        <v>61</v>
      </c>
      <c r="C36" s="57">
        <v>0.01</v>
      </c>
      <c r="D36" s="54">
        <f t="shared" si="0"/>
        <v>33.955427357082286</v>
      </c>
    </row>
    <row r="37" spans="1:5" ht="16.2" thickBot="1" x14ac:dyDescent="0.35">
      <c r="A37" s="44" t="s">
        <v>44</v>
      </c>
      <c r="B37" s="45" t="s">
        <v>6</v>
      </c>
      <c r="C37" s="57">
        <v>6.0000000000000001E-3</v>
      </c>
      <c r="D37" s="54">
        <f t="shared" si="0"/>
        <v>20.373256414249372</v>
      </c>
    </row>
    <row r="38" spans="1:5" ht="16.2" thickBot="1" x14ac:dyDescent="0.35">
      <c r="A38" s="44" t="s">
        <v>45</v>
      </c>
      <c r="B38" s="45" t="s">
        <v>7</v>
      </c>
      <c r="C38" s="57">
        <v>2E-3</v>
      </c>
      <c r="D38" s="54">
        <f t="shared" si="0"/>
        <v>6.7910854714164568</v>
      </c>
    </row>
    <row r="39" spans="1:5" ht="16.2" thickBot="1" x14ac:dyDescent="0.35">
      <c r="A39" s="44" t="s">
        <v>62</v>
      </c>
      <c r="B39" s="45" t="s">
        <v>8</v>
      </c>
      <c r="C39" s="57">
        <v>0.08</v>
      </c>
      <c r="D39" s="54">
        <f t="shared" si="0"/>
        <v>271.64341885665829</v>
      </c>
    </row>
    <row r="40" spans="1:5" ht="16.2" thickBot="1" x14ac:dyDescent="0.35">
      <c r="A40" s="177" t="s">
        <v>63</v>
      </c>
      <c r="B40" s="178"/>
      <c r="C40" s="57">
        <f>SUM(C32:C39)</f>
        <v>0.36800000000000005</v>
      </c>
      <c r="D40" s="54">
        <f t="shared" si="0"/>
        <v>1249.5597267406283</v>
      </c>
      <c r="E40" s="59">
        <f>C40*C26</f>
        <v>7.5182399999999996E-2</v>
      </c>
    </row>
    <row r="43" spans="1:5" x14ac:dyDescent="0.3">
      <c r="A43" s="179" t="s">
        <v>64</v>
      </c>
      <c r="B43" s="179"/>
      <c r="C43" s="179"/>
    </row>
    <row r="44" spans="1:5" ht="16.2" thickBot="1" x14ac:dyDescent="0.35"/>
    <row r="45" spans="1:5" ht="16.2" thickBot="1" x14ac:dyDescent="0.35">
      <c r="A45" s="42" t="s">
        <v>65</v>
      </c>
      <c r="B45" s="43" t="s">
        <v>66</v>
      </c>
      <c r="C45" s="43" t="s">
        <v>36</v>
      </c>
    </row>
    <row r="46" spans="1:5" ht="16.2" thickBot="1" x14ac:dyDescent="0.35">
      <c r="A46" s="44" t="s">
        <v>37</v>
      </c>
      <c r="B46" s="62" t="str">
        <f>'Posto 12x36 diurno ISS 2%'!B42</f>
        <v>Transporte</v>
      </c>
      <c r="C46" s="60">
        <f>'Planlha de Apoio SOR Seg Sab'!D14</f>
        <v>215.2448</v>
      </c>
    </row>
    <row r="47" spans="1:5" ht="16.2" thickBot="1" x14ac:dyDescent="0.35">
      <c r="A47" s="44" t="s">
        <v>39</v>
      </c>
      <c r="B47" s="62" t="str">
        <f>'Posto 12x36 diurno ISS 2%'!B43</f>
        <v>Auxílio-Refeição</v>
      </c>
      <c r="C47" s="46">
        <f>'Planlha de Apoio SOR Seg Sab'!D21</f>
        <v>788.84</v>
      </c>
    </row>
    <row r="48" spans="1:5" ht="16.2" thickBot="1" x14ac:dyDescent="0.35">
      <c r="A48" s="44" t="s">
        <v>40</v>
      </c>
      <c r="B48" s="62" t="str">
        <f>'Posto 12x36 diurno ISS 2%'!B44</f>
        <v>Benefício Seguro de Vida em Grupo</v>
      </c>
      <c r="C48" s="63">
        <f>'Posto 12x36 diurno ISS 2%'!C44</f>
        <v>20</v>
      </c>
    </row>
    <row r="49" spans="1:3" ht="16.2" thickBot="1" x14ac:dyDescent="0.35">
      <c r="A49" s="61" t="s">
        <v>41</v>
      </c>
      <c r="B49" s="62" t="str">
        <f>'Posto 12x36 diurno ISS 2%'!B45</f>
        <v>Assistência Médica</v>
      </c>
      <c r="C49" s="63">
        <f>'Posto 12x36 diurno ISS 2%'!C45</f>
        <v>178.57149999999999</v>
      </c>
    </row>
    <row r="50" spans="1:3" ht="16.2" thickBot="1" x14ac:dyDescent="0.35">
      <c r="A50" s="61" t="s">
        <v>42</v>
      </c>
      <c r="B50" s="62" t="str">
        <f>'Posto 12x36 diurno ISS 2%'!B46</f>
        <v>Cesta Básica Suplementar</v>
      </c>
      <c r="C50" s="63">
        <f>'Posto 12x36 diurno ISS 2%'!C46</f>
        <v>178.57149999999999</v>
      </c>
    </row>
    <row r="51" spans="1:3" ht="16.2" thickBot="1" x14ac:dyDescent="0.35">
      <c r="A51" s="61" t="s">
        <v>44</v>
      </c>
      <c r="B51" s="62" t="str">
        <f>'Posto 12x36 diurno ISS 2%'!B47</f>
        <v>Reciclagem</v>
      </c>
      <c r="C51" s="63">
        <f>'Posto 12x36 diurno ISS 2%'!C47</f>
        <v>35</v>
      </c>
    </row>
    <row r="52" spans="1:3" ht="16.2" thickBot="1" x14ac:dyDescent="0.35">
      <c r="A52" s="61" t="s">
        <v>45</v>
      </c>
      <c r="B52" s="62" t="str">
        <f>'Posto 12x36 diurno ISS 2%'!B48</f>
        <v>Participação nos Lucros</v>
      </c>
      <c r="C52" s="63">
        <f>'Posto 12x36 diurno ISS 2%'!C48</f>
        <v>42.623333333333335</v>
      </c>
    </row>
    <row r="53" spans="1:3" ht="16.2" thickBot="1" x14ac:dyDescent="0.35">
      <c r="A53" s="61" t="s">
        <v>62</v>
      </c>
      <c r="B53" s="62" t="str">
        <f>'Posto 12x36 diurno ISS 2%'!B49</f>
        <v>Outro (Especificar)</v>
      </c>
      <c r="C53" s="63">
        <f>'Posto 12x36 diurno ISS 2%'!C49</f>
        <v>0</v>
      </c>
    </row>
    <row r="54" spans="1:3" ht="16.2" thickBot="1" x14ac:dyDescent="0.35">
      <c r="A54" s="185" t="s">
        <v>5</v>
      </c>
      <c r="B54" s="186"/>
      <c r="C54" s="46">
        <f>SUM(C46:C53)</f>
        <v>1458.8511333333336</v>
      </c>
    </row>
    <row r="57" spans="1:3" x14ac:dyDescent="0.3">
      <c r="A57" s="179" t="s">
        <v>68</v>
      </c>
      <c r="B57" s="179"/>
      <c r="C57" s="179"/>
    </row>
    <row r="58" spans="1:3" ht="16.2" thickBot="1" x14ac:dyDescent="0.35"/>
    <row r="59" spans="1:3" ht="16.2" thickBot="1" x14ac:dyDescent="0.35">
      <c r="A59" s="42">
        <v>2</v>
      </c>
      <c r="B59" s="43" t="s">
        <v>69</v>
      </c>
      <c r="C59" s="43" t="s">
        <v>36</v>
      </c>
    </row>
    <row r="60" spans="1:3" ht="16.2" thickBot="1" x14ac:dyDescent="0.35">
      <c r="A60" s="44" t="s">
        <v>49</v>
      </c>
      <c r="B60" s="45" t="s">
        <v>50</v>
      </c>
      <c r="C60" s="46">
        <f>D26</f>
        <v>576.02705381150133</v>
      </c>
    </row>
    <row r="61" spans="1:3" ht="16.2" thickBot="1" x14ac:dyDescent="0.35">
      <c r="A61" s="44" t="s">
        <v>54</v>
      </c>
      <c r="B61" s="45" t="s">
        <v>55</v>
      </c>
      <c r="C61" s="46">
        <f>D40</f>
        <v>1249.5597267406283</v>
      </c>
    </row>
    <row r="62" spans="1:3" ht="16.2" thickBot="1" x14ac:dyDescent="0.35">
      <c r="A62" s="44" t="s">
        <v>65</v>
      </c>
      <c r="B62" s="45" t="s">
        <v>66</v>
      </c>
      <c r="C62" s="46">
        <f>C54</f>
        <v>1458.8511333333336</v>
      </c>
    </row>
    <row r="63" spans="1:3" ht="16.2" thickBot="1" x14ac:dyDescent="0.35">
      <c r="A63" s="177" t="s">
        <v>5</v>
      </c>
      <c r="B63" s="178"/>
      <c r="C63" s="46">
        <f>SUM(C60:C62)</f>
        <v>3284.4379138854633</v>
      </c>
    </row>
    <row r="64" spans="1:3" x14ac:dyDescent="0.3">
      <c r="A64" s="64"/>
    </row>
    <row r="66" spans="1:4" x14ac:dyDescent="0.3">
      <c r="A66" s="176" t="s">
        <v>70</v>
      </c>
      <c r="B66" s="176"/>
      <c r="C66" s="176"/>
    </row>
    <row r="67" spans="1:4" ht="16.2" thickBot="1" x14ac:dyDescent="0.35"/>
    <row r="68" spans="1:4" ht="16.2" thickBot="1" x14ac:dyDescent="0.35">
      <c r="A68" s="42">
        <v>3</v>
      </c>
      <c r="B68" s="43" t="s">
        <v>71</v>
      </c>
      <c r="C68" s="43" t="s">
        <v>56</v>
      </c>
      <c r="D68" s="43" t="s">
        <v>36</v>
      </c>
    </row>
    <row r="69" spans="1:4" ht="16.2" thickBot="1" x14ac:dyDescent="0.35">
      <c r="A69" s="44" t="s">
        <v>37</v>
      </c>
      <c r="B69" s="65" t="s">
        <v>72</v>
      </c>
      <c r="C69" s="66">
        <v>4.1999999999999997E-3</v>
      </c>
      <c r="D69" s="46">
        <f>(C$16)*C69</f>
        <v>11.841965863966253</v>
      </c>
    </row>
    <row r="70" spans="1:4" ht="16.2" thickBot="1" x14ac:dyDescent="0.35">
      <c r="A70" s="44" t="s">
        <v>39</v>
      </c>
      <c r="B70" s="67" t="s">
        <v>73</v>
      </c>
      <c r="C70" s="68">
        <f>C69*C39</f>
        <v>3.3599999999999998E-4</v>
      </c>
      <c r="D70" s="46">
        <f>(C$16)*C70</f>
        <v>0.94735726911730023</v>
      </c>
    </row>
    <row r="71" spans="1:4" ht="16.2" thickBot="1" x14ac:dyDescent="0.35">
      <c r="A71" s="44" t="s">
        <v>40</v>
      </c>
      <c r="B71" s="65" t="s">
        <v>127</v>
      </c>
      <c r="C71" s="69">
        <v>3.5999999999999999E-3</v>
      </c>
      <c r="D71" s="46">
        <f>C71*C16</f>
        <v>10.150256454828217</v>
      </c>
    </row>
    <row r="72" spans="1:4" ht="16.2" thickBot="1" x14ac:dyDescent="0.35">
      <c r="A72" s="44" t="s">
        <v>41</v>
      </c>
      <c r="B72" s="65" t="s">
        <v>75</v>
      </c>
      <c r="C72" s="70">
        <v>1.9400000000000001E-2</v>
      </c>
      <c r="D72" s="46">
        <f>(C$16)*C72</f>
        <v>54.698604228796505</v>
      </c>
    </row>
    <row r="73" spans="1:4" ht="16.2" thickBot="1" x14ac:dyDescent="0.35">
      <c r="A73" s="44" t="s">
        <v>42</v>
      </c>
      <c r="B73" s="65" t="s">
        <v>76</v>
      </c>
      <c r="C73" s="69">
        <f>C72*C40</f>
        <v>7.1392000000000009E-3</v>
      </c>
      <c r="D73" s="46">
        <f>C73*C16</f>
        <v>20.129086356197117</v>
      </c>
    </row>
    <row r="74" spans="1:4" ht="16.2" thickBot="1" x14ac:dyDescent="0.35">
      <c r="A74" s="44" t="s">
        <v>44</v>
      </c>
      <c r="B74" s="65" t="s">
        <v>128</v>
      </c>
      <c r="C74" s="69">
        <v>3.6400000000000002E-2</v>
      </c>
      <c r="D74" s="46">
        <f>C74*C16</f>
        <v>102.63037082104087</v>
      </c>
    </row>
    <row r="75" spans="1:4" ht="16.2" thickBot="1" x14ac:dyDescent="0.35">
      <c r="A75" s="177" t="s">
        <v>5</v>
      </c>
      <c r="B75" s="178"/>
      <c r="C75" s="69">
        <f>SUM(C69:C74)</f>
        <v>7.1075200000000005E-2</v>
      </c>
      <c r="D75" s="46">
        <f>SUM(D69:D74)</f>
        <v>200.39764099394625</v>
      </c>
    </row>
    <row r="78" spans="1:4" x14ac:dyDescent="0.3">
      <c r="A78" s="176" t="s">
        <v>78</v>
      </c>
      <c r="B78" s="176"/>
      <c r="C78" s="176"/>
    </row>
    <row r="81" spans="1:7" x14ac:dyDescent="0.3">
      <c r="A81" s="179" t="s">
        <v>79</v>
      </c>
      <c r="B81" s="179"/>
      <c r="C81" s="179"/>
    </row>
    <row r="82" spans="1:7" ht="16.2" thickBot="1" x14ac:dyDescent="0.35">
      <c r="A82" s="48"/>
    </row>
    <row r="83" spans="1:7" ht="16.2" thickBot="1" x14ac:dyDescent="0.35">
      <c r="A83" s="42" t="s">
        <v>80</v>
      </c>
      <c r="B83" s="43" t="s">
        <v>81</v>
      </c>
      <c r="C83" s="43" t="s">
        <v>56</v>
      </c>
      <c r="D83" s="43" t="s">
        <v>36</v>
      </c>
    </row>
    <row r="84" spans="1:7" ht="16.2" thickBot="1" x14ac:dyDescent="0.35">
      <c r="A84" s="44" t="s">
        <v>37</v>
      </c>
      <c r="B84" s="88" t="s">
        <v>126</v>
      </c>
      <c r="C84" s="90">
        <f>'Posto 12x36 diurno ISS 2%'!C80</f>
        <v>6.9444444444444441E-3</v>
      </c>
      <c r="D84" s="46">
        <f t="shared" ref="D84:D90" si="1">(C$16)*C84</f>
        <v>19.579970013171714</v>
      </c>
    </row>
    <row r="85" spans="1:7" ht="16.2" thickBot="1" x14ac:dyDescent="0.35">
      <c r="A85" s="44" t="s">
        <v>39</v>
      </c>
      <c r="B85" s="88" t="s">
        <v>81</v>
      </c>
      <c r="C85" s="90">
        <f>'Posto 12x36 diurno ISS 2%'!C81</f>
        <v>8.0000000000000002E-3</v>
      </c>
      <c r="D85" s="46">
        <f t="shared" si="1"/>
        <v>22.556125455173817</v>
      </c>
    </row>
    <row r="86" spans="1:7" ht="16.2" thickBot="1" x14ac:dyDescent="0.35">
      <c r="A86" s="44" t="s">
        <v>40</v>
      </c>
      <c r="B86" s="88" t="s">
        <v>82</v>
      </c>
      <c r="C86" s="90">
        <f>'Posto 12x36 diurno ISS 2%'!C82</f>
        <v>1.4999999999999999E-2</v>
      </c>
      <c r="D86" s="46">
        <f t="shared" si="1"/>
        <v>42.292735228450901</v>
      </c>
    </row>
    <row r="87" spans="1:7" ht="16.2" thickBot="1" x14ac:dyDescent="0.35">
      <c r="A87" s="44" t="s">
        <v>41</v>
      </c>
      <c r="B87" s="88" t="s">
        <v>83</v>
      </c>
      <c r="C87" s="90">
        <f>'Posto 12x36 diurno ISS 2%'!C83</f>
        <v>0.01</v>
      </c>
      <c r="D87" s="46">
        <f t="shared" si="1"/>
        <v>28.19515681896727</v>
      </c>
    </row>
    <row r="88" spans="1:7" ht="16.2" thickBot="1" x14ac:dyDescent="0.35">
      <c r="A88" s="44" t="s">
        <v>42</v>
      </c>
      <c r="B88" s="88" t="s">
        <v>84</v>
      </c>
      <c r="C88" s="90">
        <f>'Posto 12x36 diurno ISS 2%'!C84</f>
        <v>0.01</v>
      </c>
      <c r="D88" s="46">
        <f t="shared" si="1"/>
        <v>28.19515681896727</v>
      </c>
    </row>
    <row r="89" spans="1:7" ht="16.2" thickBot="1" x14ac:dyDescent="0.35">
      <c r="A89" s="44" t="s">
        <v>44</v>
      </c>
      <c r="B89" s="88" t="s">
        <v>46</v>
      </c>
      <c r="C89" s="90">
        <f>'Posto 12x36 diurno ISS 2%'!C85</f>
        <v>0</v>
      </c>
      <c r="D89" s="46">
        <f t="shared" si="1"/>
        <v>0</v>
      </c>
    </row>
    <row r="90" spans="1:7" ht="16.2" thickBot="1" x14ac:dyDescent="0.35">
      <c r="A90" s="177" t="s">
        <v>63</v>
      </c>
      <c r="B90" s="178"/>
      <c r="C90" s="69">
        <f>SUM(C84:C89)</f>
        <v>4.9944444444444444E-2</v>
      </c>
      <c r="D90" s="46">
        <f t="shared" si="1"/>
        <v>140.81914433473099</v>
      </c>
    </row>
    <row r="91" spans="1:7" x14ac:dyDescent="0.3">
      <c r="C91" s="41">
        <f>C26+C40+C75+C90+E40</f>
        <v>0.76850204444444448</v>
      </c>
    </row>
    <row r="93" spans="1:7" x14ac:dyDescent="0.3">
      <c r="A93" s="179" t="s">
        <v>85</v>
      </c>
      <c r="B93" s="179"/>
      <c r="C93" s="179"/>
      <c r="D93" s="136"/>
      <c r="E93" s="136"/>
      <c r="F93" s="136"/>
      <c r="G93" s="136"/>
    </row>
    <row r="94" spans="1:7" ht="16.2" thickBot="1" x14ac:dyDescent="0.35">
      <c r="A94" s="48"/>
      <c r="D94" s="71"/>
      <c r="E94" s="71"/>
      <c r="F94" s="71"/>
      <c r="G94" s="136"/>
    </row>
    <row r="95" spans="1:7" ht="16.2" thickBot="1" x14ac:dyDescent="0.35">
      <c r="A95" s="42" t="s">
        <v>86</v>
      </c>
      <c r="B95" s="43" t="s">
        <v>125</v>
      </c>
      <c r="C95" s="43" t="s">
        <v>36</v>
      </c>
      <c r="D95" s="71"/>
      <c r="E95" s="71"/>
      <c r="F95" s="72">
        <f>C10+C11</f>
        <v>2659.6959999999999</v>
      </c>
      <c r="G95" s="136"/>
    </row>
    <row r="96" spans="1:7" ht="16.2" thickBot="1" x14ac:dyDescent="0.35">
      <c r="A96" s="44" t="s">
        <v>37</v>
      </c>
      <c r="B96" s="45" t="s">
        <v>101</v>
      </c>
      <c r="C96" s="73">
        <f>F98</f>
        <v>425.55136000000005</v>
      </c>
      <c r="D96" s="71"/>
      <c r="E96" s="71"/>
      <c r="F96" s="72">
        <f>F95/220</f>
        <v>12.089527272727272</v>
      </c>
      <c r="G96" s="136"/>
    </row>
    <row r="97" spans="1:7" ht="16.2" thickBot="1" x14ac:dyDescent="0.35">
      <c r="A97" s="177" t="s">
        <v>5</v>
      </c>
      <c r="B97" s="178"/>
      <c r="C97" s="73">
        <f>C96</f>
        <v>425.55136000000005</v>
      </c>
      <c r="D97" s="71"/>
      <c r="E97" s="71"/>
      <c r="F97" s="72">
        <f>F96*1.6</f>
        <v>19.343243636363638</v>
      </c>
      <c r="G97" s="136"/>
    </row>
    <row r="98" spans="1:7" x14ac:dyDescent="0.3">
      <c r="D98" s="71"/>
      <c r="E98" s="71"/>
      <c r="F98" s="72">
        <f>F97*22</f>
        <v>425.55136000000005</v>
      </c>
      <c r="G98" s="136"/>
    </row>
    <row r="99" spans="1:7" x14ac:dyDescent="0.3">
      <c r="D99" s="71"/>
      <c r="E99" s="71"/>
      <c r="F99" s="71"/>
      <c r="G99" s="136"/>
    </row>
    <row r="100" spans="1:7" x14ac:dyDescent="0.3">
      <c r="A100" s="179" t="s">
        <v>88</v>
      </c>
      <c r="B100" s="179"/>
      <c r="C100" s="179"/>
      <c r="D100" s="71"/>
      <c r="E100" s="71"/>
      <c r="F100" s="71"/>
      <c r="G100" s="136"/>
    </row>
    <row r="101" spans="1:7" ht="16.2" thickBot="1" x14ac:dyDescent="0.35">
      <c r="A101" s="48"/>
      <c r="F101" s="71"/>
    </row>
    <row r="102" spans="1:7" ht="16.2" thickBot="1" x14ac:dyDescent="0.35">
      <c r="A102" s="42">
        <v>4</v>
      </c>
      <c r="B102" s="43" t="s">
        <v>89</v>
      </c>
      <c r="C102" s="43" t="s">
        <v>36</v>
      </c>
    </row>
    <row r="103" spans="1:7" ht="16.2" thickBot="1" x14ac:dyDescent="0.35">
      <c r="A103" s="44" t="s">
        <v>80</v>
      </c>
      <c r="B103" s="45" t="s">
        <v>81</v>
      </c>
      <c r="C103" s="46">
        <f>D90</f>
        <v>140.81914433473099</v>
      </c>
    </row>
    <row r="104" spans="1:7" ht="16.2" thickBot="1" x14ac:dyDescent="0.35">
      <c r="A104" s="44" t="s">
        <v>86</v>
      </c>
      <c r="B104" s="45" t="s">
        <v>87</v>
      </c>
      <c r="C104" s="46">
        <f>C97</f>
        <v>425.55136000000005</v>
      </c>
    </row>
    <row r="105" spans="1:7" ht="16.2" thickBot="1" x14ac:dyDescent="0.35">
      <c r="A105" s="177" t="s">
        <v>5</v>
      </c>
      <c r="B105" s="178"/>
      <c r="C105" s="47">
        <f>C103+C104</f>
        <v>566.37050433473109</v>
      </c>
    </row>
    <row r="108" spans="1:7" x14ac:dyDescent="0.3">
      <c r="A108" s="176" t="s">
        <v>90</v>
      </c>
      <c r="B108" s="176"/>
      <c r="C108" s="176"/>
    </row>
    <row r="109" spans="1:7" ht="16.2" thickBot="1" x14ac:dyDescent="0.35"/>
    <row r="110" spans="1:7" ht="16.2" thickBot="1" x14ac:dyDescent="0.35">
      <c r="A110" s="42">
        <v>5</v>
      </c>
      <c r="B110" s="74" t="s">
        <v>22</v>
      </c>
      <c r="C110" s="43" t="s">
        <v>36</v>
      </c>
    </row>
    <row r="111" spans="1:7" ht="16.2" thickBot="1" x14ac:dyDescent="0.35">
      <c r="A111" s="44" t="s">
        <v>37</v>
      </c>
      <c r="B111" s="45" t="s">
        <v>91</v>
      </c>
      <c r="C111" s="63">
        <f>'Planlha de Apoio SOR Seg Sab'!C50</f>
        <v>285.41666666666669</v>
      </c>
    </row>
    <row r="112" spans="1:7" ht="16.2" thickBot="1" x14ac:dyDescent="0.35">
      <c r="A112" s="44" t="s">
        <v>39</v>
      </c>
      <c r="B112" s="45" t="s">
        <v>92</v>
      </c>
      <c r="C112" s="63">
        <f>'Planlha de Apoio SOR Seg Sab'!D34</f>
        <v>9.5</v>
      </c>
    </row>
    <row r="113" spans="1:6" ht="16.2" thickBot="1" x14ac:dyDescent="0.35">
      <c r="A113" s="44" t="s">
        <v>40</v>
      </c>
      <c r="B113" s="88" t="s">
        <v>187</v>
      </c>
      <c r="C113" s="8">
        <v>120</v>
      </c>
    </row>
    <row r="114" spans="1:6" ht="16.2" thickBot="1" x14ac:dyDescent="0.35">
      <c r="A114" s="44" t="s">
        <v>41</v>
      </c>
      <c r="B114" s="11" t="s">
        <v>141</v>
      </c>
      <c r="C114" s="8"/>
    </row>
    <row r="115" spans="1:6" ht="16.2" thickBot="1" x14ac:dyDescent="0.35">
      <c r="A115" s="177" t="s">
        <v>63</v>
      </c>
      <c r="B115" s="178"/>
      <c r="C115" s="46">
        <f>SUM(C111:C114)</f>
        <v>414.91666666666669</v>
      </c>
    </row>
    <row r="118" spans="1:6" x14ac:dyDescent="0.3">
      <c r="A118" s="176" t="s">
        <v>93</v>
      </c>
      <c r="B118" s="176"/>
      <c r="C118" s="176"/>
    </row>
    <row r="119" spans="1:6" ht="16.2" thickBot="1" x14ac:dyDescent="0.35"/>
    <row r="120" spans="1:6" ht="16.2" thickBot="1" x14ac:dyDescent="0.35">
      <c r="A120" s="42">
        <v>6</v>
      </c>
      <c r="B120" s="74" t="s">
        <v>23</v>
      </c>
      <c r="C120" s="43" t="s">
        <v>56</v>
      </c>
      <c r="D120" s="43" t="s">
        <v>36</v>
      </c>
    </row>
    <row r="121" spans="1:6" ht="16.2" thickBot="1" x14ac:dyDescent="0.35">
      <c r="A121" s="44" t="s">
        <v>37</v>
      </c>
      <c r="B121" s="75" t="s">
        <v>24</v>
      </c>
      <c r="C121" s="7">
        <f>'Posto 12x36 diurno ISS 2%'!C117</f>
        <v>0.1</v>
      </c>
      <c r="D121" s="76">
        <f>C121*C140</f>
        <v>728.5638407777534</v>
      </c>
    </row>
    <row r="122" spans="1:6" ht="16.2" thickBot="1" x14ac:dyDescent="0.35">
      <c r="A122" s="44" t="s">
        <v>39</v>
      </c>
      <c r="B122" s="75" t="s">
        <v>26</v>
      </c>
      <c r="C122" s="7">
        <f>C121</f>
        <v>0.1</v>
      </c>
      <c r="D122" s="76">
        <f>C122*(C140+D121)</f>
        <v>801.42022485552877</v>
      </c>
    </row>
    <row r="123" spans="1:6" ht="16.2" thickBot="1" x14ac:dyDescent="0.35">
      <c r="A123" s="44" t="s">
        <v>40</v>
      </c>
      <c r="B123" s="45" t="s">
        <v>25</v>
      </c>
      <c r="C123" s="57"/>
      <c r="D123" s="46">
        <f>(C$16+C$63+D$75+C$105+C$115)*C123</f>
        <v>0</v>
      </c>
      <c r="E123" s="71"/>
      <c r="F123" s="71"/>
    </row>
    <row r="124" spans="1:6" ht="16.2" thickBot="1" x14ac:dyDescent="0.35">
      <c r="A124" s="44"/>
      <c r="B124" s="75" t="s">
        <v>105</v>
      </c>
      <c r="C124" s="77">
        <f>C125+C126</f>
        <v>3.6499999999999998E-2</v>
      </c>
      <c r="D124" s="76">
        <f>C124*E130</f>
        <v>341.03891921515083</v>
      </c>
      <c r="E124" s="59">
        <f>C125+C126+C128</f>
        <v>5.6499999999999995E-2</v>
      </c>
      <c r="F124" s="71"/>
    </row>
    <row r="125" spans="1:6" ht="16.2" thickBot="1" x14ac:dyDescent="0.35">
      <c r="A125" s="44"/>
      <c r="B125" s="45" t="s">
        <v>103</v>
      </c>
      <c r="C125" s="57">
        <v>0.03</v>
      </c>
      <c r="D125" s="46">
        <f>C125*E130</f>
        <v>280.30596099875407</v>
      </c>
      <c r="E125" s="71"/>
      <c r="F125" s="71"/>
    </row>
    <row r="126" spans="1:6" ht="16.2" thickBot="1" x14ac:dyDescent="0.35">
      <c r="A126" s="44"/>
      <c r="B126" s="45" t="s">
        <v>104</v>
      </c>
      <c r="C126" s="57">
        <v>6.4999999999999997E-3</v>
      </c>
      <c r="D126" s="46">
        <f>C126*E130</f>
        <v>60.732958216396717</v>
      </c>
      <c r="E126" s="71"/>
      <c r="F126" s="71"/>
    </row>
    <row r="127" spans="1:6" ht="16.2" thickBot="1" x14ac:dyDescent="0.35">
      <c r="A127" s="44"/>
      <c r="B127" s="75" t="s">
        <v>106</v>
      </c>
      <c r="C127" s="77">
        <v>0</v>
      </c>
      <c r="D127" s="76">
        <f>C127*E130</f>
        <v>0</v>
      </c>
      <c r="E127" s="71"/>
      <c r="F127" s="71"/>
    </row>
    <row r="128" spans="1:6" ht="16.2" thickBot="1" x14ac:dyDescent="0.35">
      <c r="A128" s="44"/>
      <c r="B128" s="75" t="s">
        <v>107</v>
      </c>
      <c r="C128" s="77">
        <v>0.02</v>
      </c>
      <c r="D128" s="76">
        <f>C128*E130</f>
        <v>186.87064066583608</v>
      </c>
      <c r="E128" s="71"/>
      <c r="F128" s="71"/>
    </row>
    <row r="129" spans="1:6" ht="16.2" thickBot="1" x14ac:dyDescent="0.35">
      <c r="A129" s="180" t="s">
        <v>63</v>
      </c>
      <c r="B129" s="181"/>
      <c r="C129" s="77">
        <f>C121+C122+C124+C127+C128</f>
        <v>0.25650000000000001</v>
      </c>
      <c r="D129" s="76">
        <f>D121+D122+D124+D127+D128</f>
        <v>2057.8936255142689</v>
      </c>
      <c r="E129" s="71"/>
      <c r="F129" s="78">
        <f>C140+D121+D122</f>
        <v>8815.6224734108164</v>
      </c>
    </row>
    <row r="130" spans="1:6" x14ac:dyDescent="0.3">
      <c r="E130" s="71">
        <f>(F129)/(100%-E124)</f>
        <v>9343.5320332918036</v>
      </c>
      <c r="F130" s="71"/>
    </row>
    <row r="131" spans="1:6" x14ac:dyDescent="0.3">
      <c r="E131" s="71"/>
      <c r="F131" s="71"/>
    </row>
    <row r="132" spans="1:6" x14ac:dyDescent="0.3">
      <c r="A132" s="176" t="s">
        <v>94</v>
      </c>
      <c r="B132" s="176"/>
      <c r="C132" s="176"/>
      <c r="E132" s="71"/>
      <c r="F132" s="71"/>
    </row>
    <row r="133" spans="1:6" ht="16.2" thickBot="1" x14ac:dyDescent="0.35">
      <c r="E133" s="71"/>
      <c r="F133" s="71"/>
    </row>
    <row r="134" spans="1:6" ht="16.2" thickBot="1" x14ac:dyDescent="0.35">
      <c r="A134" s="42"/>
      <c r="B134" s="43" t="s">
        <v>95</v>
      </c>
      <c r="C134" s="43" t="s">
        <v>36</v>
      </c>
    </row>
    <row r="135" spans="1:6" ht="16.2" thickBot="1" x14ac:dyDescent="0.35">
      <c r="A135" s="79" t="s">
        <v>37</v>
      </c>
      <c r="B135" s="45" t="s">
        <v>34</v>
      </c>
      <c r="C135" s="80">
        <f>C16</f>
        <v>2819.5156818967271</v>
      </c>
    </row>
    <row r="136" spans="1:6" ht="16.2" thickBot="1" x14ac:dyDescent="0.35">
      <c r="A136" s="79" t="s">
        <v>39</v>
      </c>
      <c r="B136" s="45" t="s">
        <v>47</v>
      </c>
      <c r="C136" s="80">
        <f>C63</f>
        <v>3284.4379138854633</v>
      </c>
    </row>
    <row r="137" spans="1:6" ht="16.2" thickBot="1" x14ac:dyDescent="0.35">
      <c r="A137" s="79" t="s">
        <v>40</v>
      </c>
      <c r="B137" s="45" t="s">
        <v>70</v>
      </c>
      <c r="C137" s="80">
        <f>D75</f>
        <v>200.39764099394625</v>
      </c>
    </row>
    <row r="138" spans="1:6" ht="16.2" thickBot="1" x14ac:dyDescent="0.35">
      <c r="A138" s="79" t="s">
        <v>41</v>
      </c>
      <c r="B138" s="45" t="s">
        <v>78</v>
      </c>
      <c r="C138" s="80">
        <f>C105</f>
        <v>566.37050433473109</v>
      </c>
    </row>
    <row r="139" spans="1:6" ht="16.2" thickBot="1" x14ac:dyDescent="0.35">
      <c r="A139" s="79" t="s">
        <v>42</v>
      </c>
      <c r="B139" s="45" t="s">
        <v>90</v>
      </c>
      <c r="C139" s="80">
        <f>C115</f>
        <v>414.91666666666669</v>
      </c>
    </row>
    <row r="140" spans="1:6" ht="16.2" thickBot="1" x14ac:dyDescent="0.35">
      <c r="A140" s="177" t="s">
        <v>96</v>
      </c>
      <c r="B140" s="178"/>
      <c r="C140" s="80">
        <f>SUM(C135:C139)</f>
        <v>7285.6384077775338</v>
      </c>
    </row>
    <row r="141" spans="1:6" ht="16.2" thickBot="1" x14ac:dyDescent="0.35">
      <c r="A141" s="79" t="s">
        <v>44</v>
      </c>
      <c r="B141" s="45" t="s">
        <v>97</v>
      </c>
      <c r="C141" s="80">
        <f>D129</f>
        <v>2057.8936255142689</v>
      </c>
    </row>
    <row r="142" spans="1:6" x14ac:dyDescent="0.3">
      <c r="A142" s="174" t="s">
        <v>98</v>
      </c>
      <c r="B142" s="175"/>
      <c r="C142" s="81">
        <f>C140+C141</f>
        <v>9343.5320332918018</v>
      </c>
    </row>
    <row r="143" spans="1:6" x14ac:dyDescent="0.3">
      <c r="A143" s="171" t="s">
        <v>116</v>
      </c>
      <c r="B143" s="172"/>
      <c r="C143" s="82">
        <v>2</v>
      </c>
    </row>
    <row r="144" spans="1:6" ht="16.2" thickBot="1" x14ac:dyDescent="0.35">
      <c r="A144" s="173" t="s">
        <v>117</v>
      </c>
      <c r="B144" s="173"/>
      <c r="C144" s="83">
        <f>C142*C143</f>
        <v>18687.064066583604</v>
      </c>
    </row>
  </sheetData>
  <sheetProtection password="CDE0" sheet="1" objects="1" scenarios="1"/>
  <mergeCells count="35">
    <mergeCell ref="A132:C132"/>
    <mergeCell ref="A140:B140"/>
    <mergeCell ref="A142:B142"/>
    <mergeCell ref="A143:B143"/>
    <mergeCell ref="A144:B144"/>
    <mergeCell ref="A129:B129"/>
    <mergeCell ref="A75:B75"/>
    <mergeCell ref="A78:C78"/>
    <mergeCell ref="A81:C81"/>
    <mergeCell ref="A90:B90"/>
    <mergeCell ref="A93:C93"/>
    <mergeCell ref="A97:B97"/>
    <mergeCell ref="A100:C100"/>
    <mergeCell ref="A105:B105"/>
    <mergeCell ref="A108:C108"/>
    <mergeCell ref="A115:B115"/>
    <mergeCell ref="A118:C118"/>
    <mergeCell ref="A66:C66"/>
    <mergeCell ref="A7:C7"/>
    <mergeCell ref="A16:B16"/>
    <mergeCell ref="A19:C19"/>
    <mergeCell ref="A21:C21"/>
    <mergeCell ref="A26:B26"/>
    <mergeCell ref="A29:D29"/>
    <mergeCell ref="A40:B40"/>
    <mergeCell ref="A43:C43"/>
    <mergeCell ref="A54:B54"/>
    <mergeCell ref="A57:C57"/>
    <mergeCell ref="A63:B63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48:C53 C34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0"/>
  <sheetViews>
    <sheetView topLeftCell="A25" workbookViewId="0">
      <selection activeCell="B36" sqref="B36"/>
    </sheetView>
  </sheetViews>
  <sheetFormatPr defaultColWidth="9.109375" defaultRowHeight="14.4" x14ac:dyDescent="0.3"/>
  <cols>
    <col min="1" max="1" width="23" style="91" bestFit="1" customWidth="1"/>
    <col min="2" max="2" width="23.109375" style="91" customWidth="1"/>
    <col min="3" max="3" width="30.6640625" style="91" customWidth="1"/>
    <col min="4" max="4" width="27.44140625" style="91" customWidth="1"/>
    <col min="5" max="5" width="13.88671875" style="91" customWidth="1"/>
    <col min="6" max="16384" width="9.109375" style="91"/>
  </cols>
  <sheetData>
    <row r="2" spans="1:5" ht="15" thickBot="1" x14ac:dyDescent="0.35"/>
    <row r="3" spans="1:5" ht="16.2" thickBot="1" x14ac:dyDescent="0.35">
      <c r="A3" s="200" t="s">
        <v>13</v>
      </c>
      <c r="B3" s="201"/>
      <c r="C3" s="201"/>
      <c r="D3" s="201"/>
      <c r="E3" s="202"/>
    </row>
    <row r="4" spans="1:5" ht="16.2" thickBot="1" x14ac:dyDescent="0.35">
      <c r="A4" s="200" t="s">
        <v>159</v>
      </c>
      <c r="B4" s="201"/>
      <c r="C4" s="201"/>
      <c r="D4" s="201"/>
      <c r="E4" s="202"/>
    </row>
    <row r="5" spans="1:5" ht="31.8" thickBot="1" x14ac:dyDescent="0.35">
      <c r="A5" s="92" t="s">
        <v>102</v>
      </c>
      <c r="B5" s="93" t="s">
        <v>9</v>
      </c>
      <c r="C5" s="93" t="s">
        <v>10</v>
      </c>
      <c r="D5" s="94" t="s">
        <v>12</v>
      </c>
      <c r="E5" s="95" t="s">
        <v>11</v>
      </c>
    </row>
    <row r="6" spans="1:5" ht="15.6" x14ac:dyDescent="0.3">
      <c r="A6" s="96"/>
      <c r="B6" s="12">
        <f>'Planilha de Apoio - P 12 x 36'!B6</f>
        <v>6.5</v>
      </c>
      <c r="C6" s="97">
        <v>2</v>
      </c>
      <c r="D6" s="98">
        <v>26</v>
      </c>
      <c r="E6" s="99">
        <f t="shared" ref="E6" si="0">B6*C6*D6</f>
        <v>338</v>
      </c>
    </row>
    <row r="7" spans="1:5" ht="15" thickBot="1" x14ac:dyDescent="0.35">
      <c r="A7" s="100"/>
      <c r="B7" s="101"/>
      <c r="C7" s="101"/>
      <c r="D7" s="101"/>
      <c r="E7" s="102"/>
    </row>
    <row r="8" spans="1:5" ht="16.2" thickBot="1" x14ac:dyDescent="0.35">
      <c r="A8" s="200" t="s">
        <v>17</v>
      </c>
      <c r="B8" s="201"/>
      <c r="C8" s="201"/>
      <c r="D8" s="201"/>
      <c r="E8" s="202"/>
    </row>
    <row r="9" spans="1:5" ht="16.2" thickBot="1" x14ac:dyDescent="0.35">
      <c r="A9" s="92" t="s">
        <v>2</v>
      </c>
      <c r="B9" s="93" t="s">
        <v>0</v>
      </c>
      <c r="C9" s="93" t="s">
        <v>14</v>
      </c>
      <c r="D9" s="93" t="s">
        <v>1</v>
      </c>
      <c r="E9" s="95" t="s">
        <v>15</v>
      </c>
    </row>
    <row r="10" spans="1:5" ht="16.2" thickBot="1" x14ac:dyDescent="0.35">
      <c r="A10" s="96"/>
      <c r="B10" s="46">
        <v>2045.92</v>
      </c>
      <c r="C10" s="103">
        <v>1</v>
      </c>
      <c r="D10" s="103">
        <v>0.06</v>
      </c>
      <c r="E10" s="99">
        <f t="shared" ref="E10" si="1">B10*C10*D10</f>
        <v>122.7552</v>
      </c>
    </row>
    <row r="11" spans="1:5" ht="16.2" thickBot="1" x14ac:dyDescent="0.35">
      <c r="A11" s="100"/>
      <c r="B11" s="101"/>
      <c r="C11" s="103"/>
      <c r="D11" s="103"/>
      <c r="E11" s="99"/>
    </row>
    <row r="12" spans="1:5" ht="16.2" thickBot="1" x14ac:dyDescent="0.35">
      <c r="A12" s="203" t="s">
        <v>160</v>
      </c>
      <c r="B12" s="204"/>
      <c r="C12" s="204"/>
      <c r="D12" s="205"/>
      <c r="E12" s="102"/>
    </row>
    <row r="13" spans="1:5" ht="16.2" thickBot="1" x14ac:dyDescent="0.35">
      <c r="A13" s="92" t="s">
        <v>2</v>
      </c>
      <c r="B13" s="93" t="s">
        <v>11</v>
      </c>
      <c r="C13" s="93" t="s">
        <v>16</v>
      </c>
      <c r="D13" s="95" t="s">
        <v>18</v>
      </c>
      <c r="E13" s="102"/>
    </row>
    <row r="14" spans="1:5" ht="16.2" thickBot="1" x14ac:dyDescent="0.35">
      <c r="A14" s="96"/>
      <c r="B14" s="104">
        <f>E6</f>
        <v>338</v>
      </c>
      <c r="C14" s="104">
        <f>E10</f>
        <v>122.7552</v>
      </c>
      <c r="D14" s="105">
        <f>B14-C14</f>
        <v>215.2448</v>
      </c>
      <c r="E14" s="106"/>
    </row>
    <row r="15" spans="1:5" ht="20.25" customHeight="1" thickBot="1" x14ac:dyDescent="0.35"/>
    <row r="16" spans="1:5" ht="16.2" thickBot="1" x14ac:dyDescent="0.35">
      <c r="A16" s="203" t="s">
        <v>19</v>
      </c>
      <c r="B16" s="204"/>
      <c r="C16" s="204"/>
      <c r="D16" s="205"/>
    </row>
    <row r="17" spans="1:5" ht="16.2" thickBot="1" x14ac:dyDescent="0.35">
      <c r="A17" s="203" t="str">
        <f>A4</f>
        <v>Posto Seg Sex</v>
      </c>
      <c r="B17" s="204"/>
      <c r="C17" s="204"/>
      <c r="D17" s="205"/>
    </row>
    <row r="18" spans="1:5" ht="16.2" thickBot="1" x14ac:dyDescent="0.35">
      <c r="A18" s="108" t="s">
        <v>2</v>
      </c>
      <c r="B18" s="109" t="s">
        <v>20</v>
      </c>
      <c r="C18" s="110" t="s">
        <v>12</v>
      </c>
      <c r="D18" s="111" t="s">
        <v>3</v>
      </c>
    </row>
    <row r="19" spans="1:5" ht="16.2" thickBot="1" x14ac:dyDescent="0.35">
      <c r="A19" s="96"/>
      <c r="B19" s="112">
        <f>'Planilha de Apoio - P 12 x 36'!B19</f>
        <v>37</v>
      </c>
      <c r="C19" s="98">
        <f>D6</f>
        <v>26</v>
      </c>
      <c r="D19" s="99">
        <f>(B19*C19)</f>
        <v>962</v>
      </c>
    </row>
    <row r="20" spans="1:5" ht="16.2" thickBot="1" x14ac:dyDescent="0.35">
      <c r="A20" s="206" t="s">
        <v>115</v>
      </c>
      <c r="B20" s="208"/>
      <c r="C20" s="139">
        <v>0.18</v>
      </c>
      <c r="D20" s="114">
        <f>((B19*C19)*C20)</f>
        <v>173.16</v>
      </c>
    </row>
    <row r="21" spans="1:5" ht="16.2" thickBot="1" x14ac:dyDescent="0.35">
      <c r="A21" s="213" t="s">
        <v>149</v>
      </c>
      <c r="B21" s="214"/>
      <c r="C21" s="214"/>
      <c r="D21" s="140">
        <f>D19-D20</f>
        <v>788.84</v>
      </c>
    </row>
    <row r="22" spans="1:5" ht="16.5" customHeight="1" x14ac:dyDescent="0.3">
      <c r="A22" s="141"/>
      <c r="B22" s="142"/>
      <c r="C22" s="143"/>
      <c r="D22" s="144"/>
    </row>
    <row r="23" spans="1:5" ht="16.2" thickBot="1" x14ac:dyDescent="0.35">
      <c r="A23" s="209" t="s">
        <v>124</v>
      </c>
      <c r="B23" s="210"/>
      <c r="C23" s="210"/>
      <c r="D23" s="211"/>
    </row>
    <row r="24" spans="1:5" ht="16.2" thickBot="1" x14ac:dyDescent="0.35">
      <c r="A24" s="108" t="s">
        <v>2</v>
      </c>
      <c r="B24" s="109" t="s">
        <v>112</v>
      </c>
      <c r="C24" s="110" t="s">
        <v>114</v>
      </c>
      <c r="D24" s="111" t="s">
        <v>3</v>
      </c>
      <c r="E24" s="113"/>
    </row>
    <row r="25" spans="1:5" ht="15.6" x14ac:dyDescent="0.3">
      <c r="A25" s="96"/>
      <c r="B25" s="112">
        <f>'Planilha de Apoio - P 12 x 36'!B25</f>
        <v>187.97</v>
      </c>
      <c r="C25" s="98">
        <v>0.05</v>
      </c>
      <c r="D25" s="99">
        <f>B25-(B25*C25)</f>
        <v>178.57149999999999</v>
      </c>
    </row>
    <row r="26" spans="1:5" ht="15.6" x14ac:dyDescent="0.3">
      <c r="A26" s="212" t="s">
        <v>118</v>
      </c>
      <c r="B26" s="212"/>
      <c r="C26" s="212"/>
      <c r="D26" s="212"/>
    </row>
    <row r="27" spans="1:5" ht="15.6" x14ac:dyDescent="0.3">
      <c r="A27" s="212" t="s">
        <v>122</v>
      </c>
      <c r="B27" s="212"/>
      <c r="C27" s="212"/>
      <c r="D27" s="212"/>
    </row>
    <row r="28" spans="1:5" ht="15.6" x14ac:dyDescent="0.3">
      <c r="A28" s="119" t="s">
        <v>2</v>
      </c>
      <c r="B28" s="119" t="s">
        <v>3</v>
      </c>
      <c r="C28" s="120" t="s">
        <v>112</v>
      </c>
      <c r="D28" s="119" t="s">
        <v>173</v>
      </c>
    </row>
    <row r="29" spans="1:5" x14ac:dyDescent="0.3">
      <c r="A29" s="121" t="s">
        <v>167</v>
      </c>
      <c r="B29" s="13">
        <f>'Planilha de Apoio - P 12 x 36'!B29</f>
        <v>10</v>
      </c>
      <c r="C29" s="122">
        <f t="shared" ref="C29:C33" si="2">B29/12</f>
        <v>0.83333333333333337</v>
      </c>
      <c r="D29" s="122">
        <f>C29</f>
        <v>0.83333333333333337</v>
      </c>
    </row>
    <row r="30" spans="1:5" x14ac:dyDescent="0.3">
      <c r="A30" s="122" t="s">
        <v>119</v>
      </c>
      <c r="B30" s="13">
        <f>'Planilha de Apoio - P 12 x 36'!B30</f>
        <v>24</v>
      </c>
      <c r="C30" s="122">
        <f t="shared" si="2"/>
        <v>2</v>
      </c>
      <c r="D30" s="122">
        <f t="shared" ref="D30:D33" si="3">C30</f>
        <v>2</v>
      </c>
    </row>
    <row r="31" spans="1:5" x14ac:dyDescent="0.3">
      <c r="A31" s="122" t="s">
        <v>120</v>
      </c>
      <c r="B31" s="13">
        <f>'Planilha de Apoio - P 12 x 36'!B31</f>
        <v>80</v>
      </c>
      <c r="C31" s="122">
        <f t="shared" si="2"/>
        <v>6.666666666666667</v>
      </c>
      <c r="D31" s="122">
        <f t="shared" si="3"/>
        <v>6.666666666666667</v>
      </c>
    </row>
    <row r="32" spans="1:5" x14ac:dyDescent="0.3">
      <c r="A32" s="147"/>
      <c r="B32" s="13"/>
      <c r="C32" s="122">
        <f t="shared" si="2"/>
        <v>0</v>
      </c>
      <c r="D32" s="122">
        <f t="shared" si="3"/>
        <v>0</v>
      </c>
    </row>
    <row r="33" spans="1:4" x14ac:dyDescent="0.3">
      <c r="A33" s="147"/>
      <c r="B33" s="13"/>
      <c r="C33" s="122">
        <f t="shared" si="2"/>
        <v>0</v>
      </c>
      <c r="D33" s="122">
        <f t="shared" si="3"/>
        <v>0</v>
      </c>
    </row>
    <row r="34" spans="1:4" x14ac:dyDescent="0.3">
      <c r="A34" s="191" t="s">
        <v>5</v>
      </c>
      <c r="B34" s="192"/>
      <c r="C34" s="193"/>
      <c r="D34" s="122">
        <f>SUM(D29:D33)</f>
        <v>9.5</v>
      </c>
    </row>
    <row r="35" spans="1:4" ht="16.2" thickBot="1" x14ac:dyDescent="0.35">
      <c r="A35" s="194" t="s">
        <v>144</v>
      </c>
      <c r="B35" s="195"/>
      <c r="C35" s="195"/>
      <c r="D35" s="196"/>
    </row>
    <row r="36" spans="1:4" ht="16.2" thickBot="1" x14ac:dyDescent="0.35">
      <c r="A36" s="123" t="s">
        <v>27</v>
      </c>
      <c r="B36" s="5" t="s">
        <v>28</v>
      </c>
      <c r="C36" s="5" t="s">
        <v>29</v>
      </c>
      <c r="D36" s="124" t="s">
        <v>3</v>
      </c>
    </row>
    <row r="37" spans="1:4" ht="16.2" thickBot="1" x14ac:dyDescent="0.35">
      <c r="A37" s="125" t="s">
        <v>161</v>
      </c>
      <c r="B37" s="1">
        <v>2</v>
      </c>
      <c r="C37" s="146">
        <f>'Planilha de Apoio - P 12 x 36'!C37</f>
        <v>650</v>
      </c>
      <c r="D37" s="126">
        <f>C37*B37</f>
        <v>1300</v>
      </c>
    </row>
    <row r="38" spans="1:4" ht="16.2" thickBot="1" x14ac:dyDescent="0.35">
      <c r="A38" s="127" t="s">
        <v>162</v>
      </c>
      <c r="B38" s="2">
        <v>3</v>
      </c>
      <c r="C38" s="146">
        <f>'Planilha de Apoio - P 12 x 36'!C38</f>
        <v>35</v>
      </c>
      <c r="D38" s="126">
        <f t="shared" ref="D38" si="4">C38*B38</f>
        <v>105</v>
      </c>
    </row>
    <row r="39" spans="1:4" ht="16.2" thickBot="1" x14ac:dyDescent="0.35">
      <c r="A39" s="125" t="s">
        <v>163</v>
      </c>
      <c r="B39" s="1">
        <v>3</v>
      </c>
      <c r="C39" s="146">
        <f>'Planilha de Apoio - P 12 x 36'!C39</f>
        <v>150</v>
      </c>
      <c r="D39" s="126">
        <f>C39*B39</f>
        <v>450</v>
      </c>
    </row>
    <row r="40" spans="1:4" ht="16.2" thickBot="1" x14ac:dyDescent="0.35">
      <c r="A40" s="127" t="s">
        <v>30</v>
      </c>
      <c r="B40" s="2">
        <v>4</v>
      </c>
      <c r="C40" s="146">
        <f>'Planilha de Apoio - P 12 x 36'!C40</f>
        <v>150</v>
      </c>
      <c r="D40" s="126">
        <f t="shared" ref="D40:D46" si="5">C40*B40</f>
        <v>600</v>
      </c>
    </row>
    <row r="41" spans="1:4" ht="16.2" thickBot="1" x14ac:dyDescent="0.35">
      <c r="A41" s="127" t="s">
        <v>142</v>
      </c>
      <c r="B41" s="2">
        <v>2</v>
      </c>
      <c r="C41" s="146">
        <f>'Planilha de Apoio - P 12 x 36'!C41</f>
        <v>150</v>
      </c>
      <c r="D41" s="126">
        <f t="shared" si="5"/>
        <v>300</v>
      </c>
    </row>
    <row r="42" spans="1:4" ht="16.2" thickBot="1" x14ac:dyDescent="0.35">
      <c r="A42" s="127" t="s">
        <v>121</v>
      </c>
      <c r="B42" s="2">
        <v>5</v>
      </c>
      <c r="C42" s="146">
        <f>'Planilha de Apoio - P 12 x 36'!C42</f>
        <v>15</v>
      </c>
      <c r="D42" s="126">
        <f t="shared" si="5"/>
        <v>75</v>
      </c>
    </row>
    <row r="43" spans="1:4" ht="16.2" thickBot="1" x14ac:dyDescent="0.35">
      <c r="A43" s="127" t="s">
        <v>164</v>
      </c>
      <c r="B43" s="2">
        <v>1</v>
      </c>
      <c r="C43" s="146">
        <f>'Planilha de Apoio - P 12 x 36'!C43</f>
        <v>380</v>
      </c>
      <c r="D43" s="126">
        <f t="shared" si="5"/>
        <v>380</v>
      </c>
    </row>
    <row r="44" spans="1:4" ht="16.2" thickBot="1" x14ac:dyDescent="0.35">
      <c r="A44" s="128" t="s">
        <v>165</v>
      </c>
      <c r="B44" s="2">
        <v>1</v>
      </c>
      <c r="C44" s="146">
        <f>'Planilha de Apoio - P 12 x 36'!C44</f>
        <v>50</v>
      </c>
      <c r="D44" s="126">
        <f t="shared" si="5"/>
        <v>50</v>
      </c>
    </row>
    <row r="45" spans="1:4" ht="16.2" thickBot="1" x14ac:dyDescent="0.35">
      <c r="A45" s="128" t="s">
        <v>166</v>
      </c>
      <c r="B45" s="2">
        <v>1</v>
      </c>
      <c r="C45" s="146">
        <f>'Planilha de Apoio - P 12 x 36'!C45</f>
        <v>5</v>
      </c>
      <c r="D45" s="126">
        <f t="shared" si="5"/>
        <v>5</v>
      </c>
    </row>
    <row r="46" spans="1:4" ht="16.2" thickBot="1" x14ac:dyDescent="0.35">
      <c r="A46" s="127" t="s">
        <v>111</v>
      </c>
      <c r="B46" s="2">
        <v>2</v>
      </c>
      <c r="C46" s="146">
        <f>'Planilha de Apoio - P 12 x 36'!C46</f>
        <v>80</v>
      </c>
      <c r="D46" s="126">
        <f t="shared" si="5"/>
        <v>160</v>
      </c>
    </row>
    <row r="47" spans="1:4" ht="16.2" thickBot="1" x14ac:dyDescent="0.35">
      <c r="A47" s="197" t="s">
        <v>31</v>
      </c>
      <c r="B47" s="198"/>
      <c r="C47" s="199"/>
      <c r="D47" s="129"/>
    </row>
    <row r="48" spans="1:4" ht="16.2" thickBot="1" x14ac:dyDescent="0.35">
      <c r="A48" s="197" t="s">
        <v>32</v>
      </c>
      <c r="B48" s="198"/>
      <c r="C48" s="199"/>
      <c r="D48" s="130"/>
    </row>
    <row r="49" spans="1:4" ht="16.2" thickBot="1" x14ac:dyDescent="0.35">
      <c r="A49" s="131" t="s">
        <v>2</v>
      </c>
      <c r="B49" s="132" t="s">
        <v>21</v>
      </c>
      <c r="C49" s="133" t="s">
        <v>33</v>
      </c>
      <c r="D49" s="130"/>
    </row>
    <row r="50" spans="1:4" ht="15.6" x14ac:dyDescent="0.3">
      <c r="A50" s="96"/>
      <c r="B50" s="4">
        <f>SUM(D37:D46)</f>
        <v>3425</v>
      </c>
      <c r="C50" s="6">
        <f>B50/12</f>
        <v>285.41666666666669</v>
      </c>
      <c r="D50" s="3"/>
    </row>
  </sheetData>
  <sheetProtection password="CDE0" sheet="1" objects="1" scenarios="1"/>
  <mergeCells count="15">
    <mergeCell ref="A47:C47"/>
    <mergeCell ref="A48:C48"/>
    <mergeCell ref="A17:D17"/>
    <mergeCell ref="A3:E3"/>
    <mergeCell ref="A4:E4"/>
    <mergeCell ref="A8:E8"/>
    <mergeCell ref="A12:D12"/>
    <mergeCell ref="A16:D16"/>
    <mergeCell ref="A20:B20"/>
    <mergeCell ref="A21:C21"/>
    <mergeCell ref="A23:D23"/>
    <mergeCell ref="A26:D26"/>
    <mergeCell ref="A27:D27"/>
    <mergeCell ref="A34:C34"/>
    <mergeCell ref="A35:D35"/>
  </mergeCells>
  <pageMargins left="0.511811024" right="0.511811024" top="0.78740157499999996" bottom="0.78740157499999996" header="0.31496062000000002" footer="0.31496062000000002"/>
  <ignoredErrors>
    <ignoredError sqref="B29:B3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showGridLines="0" topLeftCell="A109" workbookViewId="0">
      <selection activeCell="C117" sqref="C117"/>
    </sheetView>
  </sheetViews>
  <sheetFormatPr defaultColWidth="9.109375" defaultRowHeight="15.6" x14ac:dyDescent="0.3"/>
  <cols>
    <col min="1" max="1" width="16.33203125" style="39" customWidth="1"/>
    <col min="2" max="2" width="72.109375" style="39" customWidth="1"/>
    <col min="3" max="3" width="18" style="39" customWidth="1"/>
    <col min="4" max="4" width="14.33203125" style="39" customWidth="1"/>
    <col min="5" max="5" width="12.6640625" style="39" customWidth="1"/>
    <col min="6" max="6" width="14" style="39" bestFit="1" customWidth="1"/>
    <col min="7" max="7" width="15.109375" style="39" customWidth="1"/>
    <col min="8" max="16384" width="9.109375" style="39"/>
  </cols>
  <sheetData>
    <row r="1" spans="1:5" ht="22.8" x14ac:dyDescent="0.4">
      <c r="A1" s="184" t="s">
        <v>99</v>
      </c>
      <c r="B1" s="184"/>
      <c r="C1" s="184"/>
      <c r="D1" s="184"/>
    </row>
    <row r="2" spans="1:5" ht="22.8" x14ac:dyDescent="0.4">
      <c r="A2" s="184" t="s">
        <v>100</v>
      </c>
      <c r="B2" s="184"/>
      <c r="C2" s="184"/>
      <c r="D2" s="184"/>
    </row>
    <row r="3" spans="1:5" ht="27.75" customHeight="1" x14ac:dyDescent="0.3">
      <c r="A3" s="188"/>
      <c r="B3" s="188"/>
      <c r="C3" s="188"/>
      <c r="D3" s="188"/>
    </row>
    <row r="4" spans="1:5" x14ac:dyDescent="0.3">
      <c r="A4" s="40" t="s">
        <v>108</v>
      </c>
      <c r="B4" s="183" t="s">
        <v>184</v>
      </c>
      <c r="C4" s="183"/>
    </row>
    <row r="5" spans="1:5" x14ac:dyDescent="0.3">
      <c r="A5" s="40" t="s">
        <v>109</v>
      </c>
      <c r="B5" s="183" t="s">
        <v>139</v>
      </c>
      <c r="C5" s="183"/>
      <c r="E5" s="41"/>
    </row>
    <row r="6" spans="1:5" x14ac:dyDescent="0.3">
      <c r="A6" s="40"/>
      <c r="B6" s="183"/>
      <c r="C6" s="183"/>
    </row>
    <row r="7" spans="1:5" x14ac:dyDescent="0.3">
      <c r="A7" s="187" t="s">
        <v>34</v>
      </c>
      <c r="B7" s="187"/>
      <c r="C7" s="187"/>
    </row>
    <row r="8" spans="1:5" ht="16.2" thickBot="1" x14ac:dyDescent="0.35"/>
    <row r="9" spans="1:5" ht="16.2" thickBot="1" x14ac:dyDescent="0.35">
      <c r="A9" s="42">
        <v>1</v>
      </c>
      <c r="B9" s="43" t="s">
        <v>35</v>
      </c>
      <c r="C9" s="43" t="s">
        <v>36</v>
      </c>
    </row>
    <row r="10" spans="1:5" ht="16.2" thickBot="1" x14ac:dyDescent="0.35">
      <c r="A10" s="44" t="s">
        <v>37</v>
      </c>
      <c r="B10" s="45" t="s">
        <v>38</v>
      </c>
      <c r="C10" s="46">
        <v>2045.92</v>
      </c>
    </row>
    <row r="11" spans="1:5" ht="16.2" thickBot="1" x14ac:dyDescent="0.35">
      <c r="A11" s="44" t="s">
        <v>39</v>
      </c>
      <c r="B11" s="45" t="s">
        <v>113</v>
      </c>
      <c r="C11" s="46">
        <f>C10*0.3</f>
        <v>613.77599999999995</v>
      </c>
    </row>
    <row r="12" spans="1:5" ht="16.2" thickBot="1" x14ac:dyDescent="0.35">
      <c r="A12" s="185" t="s">
        <v>5</v>
      </c>
      <c r="B12" s="186"/>
      <c r="C12" s="47">
        <f>SUM(C10:C11)</f>
        <v>2659.6959999999999</v>
      </c>
    </row>
    <row r="15" spans="1:5" x14ac:dyDescent="0.3">
      <c r="A15" s="176" t="s">
        <v>47</v>
      </c>
      <c r="B15" s="176"/>
      <c r="C15" s="176"/>
    </row>
    <row r="16" spans="1:5" x14ac:dyDescent="0.3">
      <c r="A16" s="48"/>
    </row>
    <row r="17" spans="1:4" x14ac:dyDescent="0.3">
      <c r="A17" s="179" t="s">
        <v>48</v>
      </c>
      <c r="B17" s="179"/>
      <c r="C17" s="179"/>
    </row>
    <row r="18" spans="1:4" ht="16.2" thickBot="1" x14ac:dyDescent="0.35"/>
    <row r="19" spans="1:4" ht="16.2" thickBot="1" x14ac:dyDescent="0.35">
      <c r="A19" s="42" t="s">
        <v>49</v>
      </c>
      <c r="B19" s="43" t="s">
        <v>50</v>
      </c>
      <c r="C19" s="43" t="s">
        <v>56</v>
      </c>
      <c r="D19" s="43" t="s">
        <v>36</v>
      </c>
    </row>
    <row r="20" spans="1:4" ht="16.2" thickBot="1" x14ac:dyDescent="0.35">
      <c r="A20" s="44" t="s">
        <v>37</v>
      </c>
      <c r="B20" s="49" t="s">
        <v>51</v>
      </c>
      <c r="C20" s="50">
        <v>8.3299999999999999E-2</v>
      </c>
      <c r="D20" s="51">
        <f>C$12*C20</f>
        <v>221.5526768</v>
      </c>
    </row>
    <row r="21" spans="1:4" ht="16.2" thickBot="1" x14ac:dyDescent="0.35">
      <c r="A21" s="44" t="s">
        <v>39</v>
      </c>
      <c r="B21" s="52" t="s">
        <v>52</v>
      </c>
      <c r="C21" s="53">
        <v>0.121</v>
      </c>
      <c r="D21" s="54">
        <f>C$12*C21</f>
        <v>321.823216</v>
      </c>
    </row>
    <row r="22" spans="1:4" ht="16.2" thickBot="1" x14ac:dyDescent="0.35">
      <c r="A22" s="177" t="s">
        <v>5</v>
      </c>
      <c r="B22" s="178"/>
      <c r="C22" s="55">
        <f>SUM(C20:C21)</f>
        <v>0.20429999999999998</v>
      </c>
      <c r="D22" s="56">
        <f>C$12*C22</f>
        <v>543.37589279999997</v>
      </c>
    </row>
    <row r="25" spans="1:4" ht="32.25" customHeight="1" x14ac:dyDescent="0.3">
      <c r="A25" s="182" t="s">
        <v>53</v>
      </c>
      <c r="B25" s="182"/>
      <c r="C25" s="182"/>
      <c r="D25" s="182"/>
    </row>
    <row r="26" spans="1:4" ht="16.2" thickBot="1" x14ac:dyDescent="0.35"/>
    <row r="27" spans="1:4" ht="16.2" thickBot="1" x14ac:dyDescent="0.35">
      <c r="A27" s="42" t="s">
        <v>54</v>
      </c>
      <c r="B27" s="43" t="s">
        <v>55</v>
      </c>
      <c r="C27" s="43" t="s">
        <v>56</v>
      </c>
      <c r="D27" s="43" t="s">
        <v>36</v>
      </c>
    </row>
    <row r="28" spans="1:4" ht="16.2" thickBot="1" x14ac:dyDescent="0.35">
      <c r="A28" s="44" t="s">
        <v>37</v>
      </c>
      <c r="B28" s="45" t="s">
        <v>57</v>
      </c>
      <c r="C28" s="57">
        <v>0.2</v>
      </c>
      <c r="D28" s="54">
        <f t="shared" ref="D28:D36" si="0">(D$22+C$12)*C28</f>
        <v>640.61437855999998</v>
      </c>
    </row>
    <row r="29" spans="1:4" ht="16.2" thickBot="1" x14ac:dyDescent="0.35">
      <c r="A29" s="44" t="s">
        <v>39</v>
      </c>
      <c r="B29" s="45" t="s">
        <v>58</v>
      </c>
      <c r="C29" s="57">
        <v>2.5000000000000001E-2</v>
      </c>
      <c r="D29" s="54">
        <f t="shared" si="0"/>
        <v>80.076797319999997</v>
      </c>
    </row>
    <row r="30" spans="1:4" ht="16.2" thickBot="1" x14ac:dyDescent="0.35">
      <c r="A30" s="44" t="s">
        <v>40</v>
      </c>
      <c r="B30" s="45" t="s">
        <v>59</v>
      </c>
      <c r="C30" s="7">
        <v>0.03</v>
      </c>
      <c r="D30" s="54">
        <f t="shared" si="0"/>
        <v>96.092156783999982</v>
      </c>
    </row>
    <row r="31" spans="1:4" ht="16.2" thickBot="1" x14ac:dyDescent="0.35">
      <c r="A31" s="44" t="s">
        <v>41</v>
      </c>
      <c r="B31" s="45" t="s">
        <v>60</v>
      </c>
      <c r="C31" s="57">
        <v>1.4999999999999999E-2</v>
      </c>
      <c r="D31" s="54">
        <f t="shared" si="0"/>
        <v>48.046078391999991</v>
      </c>
    </row>
    <row r="32" spans="1:4" ht="16.2" thickBot="1" x14ac:dyDescent="0.35">
      <c r="A32" s="44" t="s">
        <v>42</v>
      </c>
      <c r="B32" s="45" t="s">
        <v>61</v>
      </c>
      <c r="C32" s="57">
        <v>0.01</v>
      </c>
      <c r="D32" s="54">
        <f t="shared" si="0"/>
        <v>32.030718927999999</v>
      </c>
    </row>
    <row r="33" spans="1:5" ht="16.2" thickBot="1" x14ac:dyDescent="0.35">
      <c r="A33" s="44" t="s">
        <v>44</v>
      </c>
      <c r="B33" s="45" t="s">
        <v>6</v>
      </c>
      <c r="C33" s="57">
        <v>6.0000000000000001E-3</v>
      </c>
      <c r="D33" s="54">
        <f t="shared" si="0"/>
        <v>19.2184313568</v>
      </c>
    </row>
    <row r="34" spans="1:5" ht="16.2" thickBot="1" x14ac:dyDescent="0.35">
      <c r="A34" s="44" t="s">
        <v>45</v>
      </c>
      <c r="B34" s="45" t="s">
        <v>7</v>
      </c>
      <c r="C34" s="57">
        <v>2E-3</v>
      </c>
      <c r="D34" s="54">
        <f t="shared" si="0"/>
        <v>6.4061437855999994</v>
      </c>
    </row>
    <row r="35" spans="1:5" ht="16.2" thickBot="1" x14ac:dyDescent="0.35">
      <c r="A35" s="44" t="s">
        <v>62</v>
      </c>
      <c r="B35" s="45" t="s">
        <v>8</v>
      </c>
      <c r="C35" s="57">
        <v>0.08</v>
      </c>
      <c r="D35" s="54">
        <f t="shared" si="0"/>
        <v>256.24575142399999</v>
      </c>
    </row>
    <row r="36" spans="1:5" ht="16.2" thickBot="1" x14ac:dyDescent="0.35">
      <c r="A36" s="177" t="s">
        <v>63</v>
      </c>
      <c r="B36" s="178"/>
      <c r="C36" s="57">
        <f>SUM(C28:C35)</f>
        <v>0.36800000000000005</v>
      </c>
      <c r="D36" s="54">
        <f t="shared" si="0"/>
        <v>1178.7304565504</v>
      </c>
      <c r="E36" s="59">
        <f>C36*C22</f>
        <v>7.5182399999999996E-2</v>
      </c>
    </row>
    <row r="39" spans="1:5" x14ac:dyDescent="0.3">
      <c r="A39" s="179" t="s">
        <v>64</v>
      </c>
      <c r="B39" s="179"/>
      <c r="C39" s="179"/>
    </row>
    <row r="40" spans="1:5" ht="16.2" thickBot="1" x14ac:dyDescent="0.35"/>
    <row r="41" spans="1:5" ht="16.2" thickBot="1" x14ac:dyDescent="0.35">
      <c r="A41" s="42" t="s">
        <v>65</v>
      </c>
      <c r="B41" s="43" t="s">
        <v>66</v>
      </c>
      <c r="C41" s="43" t="s">
        <v>36</v>
      </c>
    </row>
    <row r="42" spans="1:5" ht="16.2" thickBot="1" x14ac:dyDescent="0.35">
      <c r="A42" s="44" t="s">
        <v>37</v>
      </c>
      <c r="B42" s="45" t="s">
        <v>67</v>
      </c>
      <c r="C42" s="60">
        <f>'Planilha de Apoio - P 12 x 36'!D14</f>
        <v>75.104800000000012</v>
      </c>
    </row>
    <row r="43" spans="1:5" ht="16.2" thickBot="1" x14ac:dyDescent="0.35">
      <c r="A43" s="44" t="s">
        <v>39</v>
      </c>
      <c r="B43" s="45" t="s">
        <v>110</v>
      </c>
      <c r="C43" s="46">
        <f>'Planilha de Apoio - P 12 x 36'!D21</f>
        <v>461.77480000000003</v>
      </c>
    </row>
    <row r="44" spans="1:5" ht="16.2" thickBot="1" x14ac:dyDescent="0.35">
      <c r="A44" s="44" t="s">
        <v>40</v>
      </c>
      <c r="B44" s="45" t="s">
        <v>123</v>
      </c>
      <c r="C44" s="8">
        <v>20</v>
      </c>
    </row>
    <row r="45" spans="1:5" ht="16.2" thickBot="1" x14ac:dyDescent="0.35">
      <c r="A45" s="61" t="s">
        <v>41</v>
      </c>
      <c r="B45" s="62" t="s">
        <v>140</v>
      </c>
      <c r="C45" s="63">
        <f>'Planilha de Apoio - P 12 x 36'!D25</f>
        <v>178.57149999999999</v>
      </c>
    </row>
    <row r="46" spans="1:5" ht="16.2" thickBot="1" x14ac:dyDescent="0.35">
      <c r="A46" s="61" t="s">
        <v>42</v>
      </c>
      <c r="B46" s="62" t="s">
        <v>168</v>
      </c>
      <c r="C46" s="46">
        <f>'Planilha de Apoio - P 12 x 36'!D25</f>
        <v>178.57149999999999</v>
      </c>
    </row>
    <row r="47" spans="1:5" ht="16.2" thickBot="1" x14ac:dyDescent="0.35">
      <c r="A47" s="61" t="s">
        <v>44</v>
      </c>
      <c r="B47" s="62" t="s">
        <v>169</v>
      </c>
      <c r="C47" s="8">
        <v>35</v>
      </c>
    </row>
    <row r="48" spans="1:5" ht="16.2" thickBot="1" x14ac:dyDescent="0.35">
      <c r="A48" s="61" t="s">
        <v>45</v>
      </c>
      <c r="B48" s="62" t="s">
        <v>172</v>
      </c>
      <c r="C48" s="8">
        <f>(C10/4)/12</f>
        <v>42.623333333333335</v>
      </c>
    </row>
    <row r="49" spans="1:4" ht="16.2" thickBot="1" x14ac:dyDescent="0.35">
      <c r="A49" s="61" t="s">
        <v>62</v>
      </c>
      <c r="B49" s="9" t="s">
        <v>170</v>
      </c>
      <c r="C49" s="8">
        <v>0</v>
      </c>
    </row>
    <row r="50" spans="1:4" ht="16.2" thickBot="1" x14ac:dyDescent="0.35">
      <c r="A50" s="185" t="s">
        <v>5</v>
      </c>
      <c r="B50" s="186"/>
      <c r="C50" s="46">
        <f>SUM(C42:C49)</f>
        <v>991.64593333333335</v>
      </c>
    </row>
    <row r="53" spans="1:4" x14ac:dyDescent="0.3">
      <c r="A53" s="179" t="s">
        <v>68</v>
      </c>
      <c r="B53" s="179"/>
      <c r="C53" s="179"/>
    </row>
    <row r="54" spans="1:4" ht="16.2" thickBot="1" x14ac:dyDescent="0.35"/>
    <row r="55" spans="1:4" ht="16.2" thickBot="1" x14ac:dyDescent="0.35">
      <c r="A55" s="42">
        <v>2</v>
      </c>
      <c r="B55" s="43" t="s">
        <v>69</v>
      </c>
      <c r="C55" s="43" t="s">
        <v>36</v>
      </c>
    </row>
    <row r="56" spans="1:4" ht="16.2" thickBot="1" x14ac:dyDescent="0.35">
      <c r="A56" s="44" t="s">
        <v>49</v>
      </c>
      <c r="B56" s="45" t="s">
        <v>50</v>
      </c>
      <c r="C56" s="46">
        <f>D22</f>
        <v>543.37589279999997</v>
      </c>
    </row>
    <row r="57" spans="1:4" ht="16.2" thickBot="1" x14ac:dyDescent="0.35">
      <c r="A57" s="44" t="s">
        <v>54</v>
      </c>
      <c r="B57" s="45" t="s">
        <v>55</v>
      </c>
      <c r="C57" s="46">
        <f>D36</f>
        <v>1178.7304565504</v>
      </c>
    </row>
    <row r="58" spans="1:4" ht="16.2" thickBot="1" x14ac:dyDescent="0.35">
      <c r="A58" s="44" t="s">
        <v>65</v>
      </c>
      <c r="B58" s="45" t="s">
        <v>66</v>
      </c>
      <c r="C58" s="46">
        <f>C50</f>
        <v>991.64593333333335</v>
      </c>
    </row>
    <row r="59" spans="1:4" ht="16.2" thickBot="1" x14ac:dyDescent="0.35">
      <c r="A59" s="177" t="s">
        <v>5</v>
      </c>
      <c r="B59" s="178"/>
      <c r="C59" s="46">
        <f>SUM(C56:C58)</f>
        <v>2713.7522826837335</v>
      </c>
    </row>
    <row r="60" spans="1:4" x14ac:dyDescent="0.3">
      <c r="A60" s="64"/>
    </row>
    <row r="62" spans="1:4" x14ac:dyDescent="0.3">
      <c r="A62" s="176" t="s">
        <v>70</v>
      </c>
      <c r="B62" s="176"/>
      <c r="C62" s="176"/>
    </row>
    <row r="63" spans="1:4" ht="16.2" thickBot="1" x14ac:dyDescent="0.35"/>
    <row r="64" spans="1:4" ht="16.2" thickBot="1" x14ac:dyDescent="0.35">
      <c r="A64" s="42">
        <v>3</v>
      </c>
      <c r="B64" s="43" t="s">
        <v>71</v>
      </c>
      <c r="C64" s="43" t="s">
        <v>56</v>
      </c>
      <c r="D64" s="43" t="s">
        <v>36</v>
      </c>
    </row>
    <row r="65" spans="1:4" ht="16.2" thickBot="1" x14ac:dyDescent="0.35">
      <c r="A65" s="44" t="s">
        <v>37</v>
      </c>
      <c r="B65" s="65" t="s">
        <v>72</v>
      </c>
      <c r="C65" s="66">
        <v>4.1999999999999997E-3</v>
      </c>
      <c r="D65" s="46">
        <f>(C$12)*C65</f>
        <v>11.170723199999999</v>
      </c>
    </row>
    <row r="66" spans="1:4" ht="16.2" thickBot="1" x14ac:dyDescent="0.35">
      <c r="A66" s="44" t="s">
        <v>39</v>
      </c>
      <c r="B66" s="67" t="s">
        <v>73</v>
      </c>
      <c r="C66" s="68">
        <f>C65*C35</f>
        <v>3.3599999999999998E-4</v>
      </c>
      <c r="D66" s="46">
        <f>(C$12)*C66</f>
        <v>0.89365785599999992</v>
      </c>
    </row>
    <row r="67" spans="1:4" ht="16.2" thickBot="1" x14ac:dyDescent="0.35">
      <c r="A67" s="44" t="s">
        <v>40</v>
      </c>
      <c r="B67" s="65" t="s">
        <v>127</v>
      </c>
      <c r="C67" s="69">
        <v>3.5999999999999999E-3</v>
      </c>
      <c r="D67" s="46">
        <f>C67*C12</f>
        <v>9.5749055999999992</v>
      </c>
    </row>
    <row r="68" spans="1:4" ht="16.2" thickBot="1" x14ac:dyDescent="0.35">
      <c r="A68" s="44" t="s">
        <v>41</v>
      </c>
      <c r="B68" s="65" t="s">
        <v>75</v>
      </c>
      <c r="C68" s="70">
        <v>1.9400000000000001E-2</v>
      </c>
      <c r="D68" s="46">
        <f>(C$12)*C68</f>
        <v>51.598102400000002</v>
      </c>
    </row>
    <row r="69" spans="1:4" ht="16.2" thickBot="1" x14ac:dyDescent="0.35">
      <c r="A69" s="44" t="s">
        <v>42</v>
      </c>
      <c r="B69" s="65" t="s">
        <v>76</v>
      </c>
      <c r="C69" s="69">
        <f>C68*C36</f>
        <v>7.1392000000000009E-3</v>
      </c>
      <c r="D69" s="46">
        <f>C69*C12</f>
        <v>18.988101683200004</v>
      </c>
    </row>
    <row r="70" spans="1:4" ht="16.2" thickBot="1" x14ac:dyDescent="0.35">
      <c r="A70" s="44" t="s">
        <v>44</v>
      </c>
      <c r="B70" s="65" t="s">
        <v>128</v>
      </c>
      <c r="C70" s="69">
        <v>3.6400000000000002E-2</v>
      </c>
      <c r="D70" s="46">
        <f>C70*C12</f>
        <v>96.812934400000003</v>
      </c>
    </row>
    <row r="71" spans="1:4" ht="16.2" thickBot="1" x14ac:dyDescent="0.35">
      <c r="A71" s="177" t="s">
        <v>5</v>
      </c>
      <c r="B71" s="178"/>
      <c r="C71" s="69">
        <f>SUM(C65:C70)</f>
        <v>7.1075200000000005E-2</v>
      </c>
      <c r="D71" s="46">
        <f>SUM(D65:D70)</f>
        <v>189.0384251392</v>
      </c>
    </row>
    <row r="74" spans="1:4" x14ac:dyDescent="0.3">
      <c r="A74" s="176" t="s">
        <v>78</v>
      </c>
      <c r="B74" s="176"/>
      <c r="C74" s="176"/>
    </row>
    <row r="77" spans="1:4" x14ac:dyDescent="0.3">
      <c r="A77" s="179" t="s">
        <v>79</v>
      </c>
      <c r="B77" s="179"/>
      <c r="C77" s="179"/>
    </row>
    <row r="78" spans="1:4" ht="16.2" thickBot="1" x14ac:dyDescent="0.35">
      <c r="A78" s="48"/>
    </row>
    <row r="79" spans="1:4" ht="16.2" thickBot="1" x14ac:dyDescent="0.35">
      <c r="A79" s="42" t="s">
        <v>80</v>
      </c>
      <c r="B79" s="43" t="s">
        <v>81</v>
      </c>
      <c r="C79" s="43" t="s">
        <v>56</v>
      </c>
      <c r="D79" s="43" t="s">
        <v>36</v>
      </c>
    </row>
    <row r="80" spans="1:4" ht="16.2" thickBot="1" x14ac:dyDescent="0.35">
      <c r="A80" s="44" t="s">
        <v>37</v>
      </c>
      <c r="B80" s="45" t="s">
        <v>157</v>
      </c>
      <c r="C80" s="69">
        <f>1/12/12</f>
        <v>6.9444444444444441E-3</v>
      </c>
      <c r="D80" s="46">
        <f t="shared" ref="D80:D86" si="1">(C$12)*C80</f>
        <v>18.470111111111109</v>
      </c>
    </row>
    <row r="81" spans="1:6" ht="16.2" thickBot="1" x14ac:dyDescent="0.35">
      <c r="A81" s="44" t="s">
        <v>39</v>
      </c>
      <c r="B81" s="45" t="s">
        <v>81</v>
      </c>
      <c r="C81" s="10">
        <v>8.0000000000000002E-3</v>
      </c>
      <c r="D81" s="46">
        <f t="shared" si="1"/>
        <v>21.277567999999999</v>
      </c>
    </row>
    <row r="82" spans="1:6" ht="16.2" thickBot="1" x14ac:dyDescent="0.35">
      <c r="A82" s="44" t="s">
        <v>40</v>
      </c>
      <c r="B82" s="45" t="s">
        <v>82</v>
      </c>
      <c r="C82" s="10">
        <v>1.4999999999999999E-2</v>
      </c>
      <c r="D82" s="46">
        <f t="shared" si="1"/>
        <v>39.895440000000001</v>
      </c>
    </row>
    <row r="83" spans="1:6" ht="16.2" thickBot="1" x14ac:dyDescent="0.35">
      <c r="A83" s="44" t="s">
        <v>41</v>
      </c>
      <c r="B83" s="45" t="s">
        <v>83</v>
      </c>
      <c r="C83" s="10">
        <v>0.01</v>
      </c>
      <c r="D83" s="46">
        <f t="shared" si="1"/>
        <v>26.596959999999999</v>
      </c>
    </row>
    <row r="84" spans="1:6" ht="16.2" thickBot="1" x14ac:dyDescent="0.35">
      <c r="A84" s="44" t="s">
        <v>42</v>
      </c>
      <c r="B84" s="45" t="s">
        <v>84</v>
      </c>
      <c r="C84" s="10">
        <v>0.01</v>
      </c>
      <c r="D84" s="46">
        <f t="shared" si="1"/>
        <v>26.596959999999999</v>
      </c>
    </row>
    <row r="85" spans="1:6" ht="16.2" thickBot="1" x14ac:dyDescent="0.35">
      <c r="A85" s="44" t="s">
        <v>44</v>
      </c>
      <c r="B85" s="11" t="s">
        <v>46</v>
      </c>
      <c r="C85" s="10">
        <v>0</v>
      </c>
      <c r="D85" s="46">
        <f t="shared" si="1"/>
        <v>0</v>
      </c>
    </row>
    <row r="86" spans="1:6" ht="16.2" thickBot="1" x14ac:dyDescent="0.35">
      <c r="A86" s="177" t="s">
        <v>63</v>
      </c>
      <c r="B86" s="178"/>
      <c r="C86" s="69">
        <f>SUM(C80:C85)</f>
        <v>4.9944444444444444E-2</v>
      </c>
      <c r="D86" s="46">
        <f t="shared" si="1"/>
        <v>132.8370391111111</v>
      </c>
    </row>
    <row r="87" spans="1:6" x14ac:dyDescent="0.3">
      <c r="C87" s="41">
        <f>C22+C36+C71+C86+E36</f>
        <v>0.76850204444444448</v>
      </c>
    </row>
    <row r="89" spans="1:6" x14ac:dyDescent="0.3">
      <c r="A89" s="179" t="s">
        <v>85</v>
      </c>
      <c r="B89" s="179"/>
      <c r="C89" s="179"/>
      <c r="F89" s="71"/>
    </row>
    <row r="90" spans="1:6" ht="16.2" thickBot="1" x14ac:dyDescent="0.35">
      <c r="A90" s="48"/>
      <c r="F90" s="71"/>
    </row>
    <row r="91" spans="1:6" ht="16.2" thickBot="1" x14ac:dyDescent="0.35">
      <c r="A91" s="42" t="s">
        <v>86</v>
      </c>
      <c r="B91" s="43" t="s">
        <v>125</v>
      </c>
      <c r="C91" s="43" t="s">
        <v>36</v>
      </c>
      <c r="F91" s="72">
        <f>C10+C11</f>
        <v>2659.6959999999999</v>
      </c>
    </row>
    <row r="92" spans="1:6" ht="16.2" thickBot="1" x14ac:dyDescent="0.35">
      <c r="A92" s="44" t="s">
        <v>37</v>
      </c>
      <c r="B92" s="45" t="s">
        <v>101</v>
      </c>
      <c r="C92" s="73">
        <f>F94</f>
        <v>294.40416814545461</v>
      </c>
      <c r="F92" s="72">
        <f>F91/220</f>
        <v>12.089527272727272</v>
      </c>
    </row>
    <row r="93" spans="1:6" ht="16.2" thickBot="1" x14ac:dyDescent="0.35">
      <c r="A93" s="177" t="s">
        <v>5</v>
      </c>
      <c r="B93" s="178"/>
      <c r="C93" s="73">
        <f>C92</f>
        <v>294.40416814545461</v>
      </c>
      <c r="F93" s="72">
        <f>F92*1.6</f>
        <v>19.343243636363638</v>
      </c>
    </row>
    <row r="94" spans="1:6" x14ac:dyDescent="0.3">
      <c r="F94" s="72">
        <f>F93*15.22</f>
        <v>294.40416814545461</v>
      </c>
    </row>
    <row r="95" spans="1:6" x14ac:dyDescent="0.3">
      <c r="F95" s="71"/>
    </row>
    <row r="96" spans="1:6" x14ac:dyDescent="0.3">
      <c r="A96" s="179" t="s">
        <v>88</v>
      </c>
      <c r="B96" s="179"/>
      <c r="C96" s="179"/>
    </row>
    <row r="97" spans="1:3" ht="16.2" thickBot="1" x14ac:dyDescent="0.35">
      <c r="A97" s="48"/>
    </row>
    <row r="98" spans="1:3" ht="16.2" thickBot="1" x14ac:dyDescent="0.35">
      <c r="A98" s="42">
        <v>4</v>
      </c>
      <c r="B98" s="43" t="s">
        <v>89</v>
      </c>
      <c r="C98" s="43" t="s">
        <v>36</v>
      </c>
    </row>
    <row r="99" spans="1:3" ht="16.2" thickBot="1" x14ac:dyDescent="0.35">
      <c r="A99" s="44" t="s">
        <v>80</v>
      </c>
      <c r="B99" s="45" t="s">
        <v>81</v>
      </c>
      <c r="C99" s="46">
        <f>D86</f>
        <v>132.8370391111111</v>
      </c>
    </row>
    <row r="100" spans="1:3" ht="16.2" thickBot="1" x14ac:dyDescent="0.35">
      <c r="A100" s="44" t="s">
        <v>86</v>
      </c>
      <c r="B100" s="45" t="s">
        <v>87</v>
      </c>
      <c r="C100" s="46">
        <f>C93</f>
        <v>294.40416814545461</v>
      </c>
    </row>
    <row r="101" spans="1:3" ht="16.2" thickBot="1" x14ac:dyDescent="0.35">
      <c r="A101" s="177" t="s">
        <v>5</v>
      </c>
      <c r="B101" s="178"/>
      <c r="C101" s="47">
        <f>C99+C100</f>
        <v>427.2412072565657</v>
      </c>
    </row>
    <row r="104" spans="1:3" x14ac:dyDescent="0.3">
      <c r="A104" s="176" t="s">
        <v>90</v>
      </c>
      <c r="B104" s="176"/>
      <c r="C104" s="176"/>
    </row>
    <row r="105" spans="1:3" ht="16.2" thickBot="1" x14ac:dyDescent="0.35"/>
    <row r="106" spans="1:3" ht="16.2" thickBot="1" x14ac:dyDescent="0.35">
      <c r="A106" s="42">
        <v>5</v>
      </c>
      <c r="B106" s="74" t="s">
        <v>22</v>
      </c>
      <c r="C106" s="43" t="s">
        <v>36</v>
      </c>
    </row>
    <row r="107" spans="1:3" ht="16.2" thickBot="1" x14ac:dyDescent="0.35">
      <c r="A107" s="44" t="s">
        <v>37</v>
      </c>
      <c r="B107" s="45" t="s">
        <v>91</v>
      </c>
      <c r="C107" s="8">
        <f>'Planilha de Apoio - P 12 x 36'!C50</f>
        <v>285.41666666666669</v>
      </c>
    </row>
    <row r="108" spans="1:3" ht="16.2" thickBot="1" x14ac:dyDescent="0.35">
      <c r="A108" s="44" t="s">
        <v>39</v>
      </c>
      <c r="B108" s="45" t="s">
        <v>92</v>
      </c>
      <c r="C108" s="8">
        <f>'Planilha de Apoio - P 12 x 36'!D34</f>
        <v>4.75</v>
      </c>
    </row>
    <row r="109" spans="1:3" ht="16.2" thickBot="1" x14ac:dyDescent="0.35">
      <c r="A109" s="44" t="s">
        <v>40</v>
      </c>
      <c r="B109" s="11" t="s">
        <v>141</v>
      </c>
      <c r="C109" s="8"/>
    </row>
    <row r="110" spans="1:3" ht="16.2" thickBot="1" x14ac:dyDescent="0.35">
      <c r="A110" s="44" t="s">
        <v>41</v>
      </c>
      <c r="B110" s="11" t="s">
        <v>141</v>
      </c>
      <c r="C110" s="8"/>
    </row>
    <row r="111" spans="1:3" ht="16.2" thickBot="1" x14ac:dyDescent="0.35">
      <c r="A111" s="177" t="s">
        <v>63</v>
      </c>
      <c r="B111" s="178"/>
      <c r="C111" s="46">
        <f>SUM(C107:C110)</f>
        <v>290.16666666666669</v>
      </c>
    </row>
    <row r="114" spans="1:6" x14ac:dyDescent="0.3">
      <c r="A114" s="176" t="s">
        <v>93</v>
      </c>
      <c r="B114" s="176"/>
      <c r="C114" s="176"/>
    </row>
    <row r="115" spans="1:6" ht="16.2" thickBot="1" x14ac:dyDescent="0.35"/>
    <row r="116" spans="1:6" ht="16.2" thickBot="1" x14ac:dyDescent="0.35">
      <c r="A116" s="42">
        <v>6</v>
      </c>
      <c r="B116" s="74" t="s">
        <v>23</v>
      </c>
      <c r="C116" s="43" t="s">
        <v>56</v>
      </c>
      <c r="D116" s="43" t="s">
        <v>36</v>
      </c>
    </row>
    <row r="117" spans="1:6" ht="16.2" thickBot="1" x14ac:dyDescent="0.35">
      <c r="A117" s="44" t="s">
        <v>37</v>
      </c>
      <c r="B117" s="75" t="s">
        <v>24</v>
      </c>
      <c r="C117" s="7">
        <v>0.1</v>
      </c>
      <c r="D117" s="76">
        <f>C117*C136</f>
        <v>627.98945817461663</v>
      </c>
    </row>
    <row r="118" spans="1:6" ht="16.2" thickBot="1" x14ac:dyDescent="0.35">
      <c r="A118" s="44" t="s">
        <v>39</v>
      </c>
      <c r="B118" s="75" t="s">
        <v>26</v>
      </c>
      <c r="C118" s="7">
        <f>C117</f>
        <v>0.1</v>
      </c>
      <c r="D118" s="76">
        <f>C118*(C136+D117)</f>
        <v>690.78840399207832</v>
      </c>
    </row>
    <row r="119" spans="1:6" ht="16.2" thickBot="1" x14ac:dyDescent="0.35">
      <c r="A119" s="44" t="s">
        <v>40</v>
      </c>
      <c r="B119" s="45" t="s">
        <v>25</v>
      </c>
      <c r="C119" s="57"/>
      <c r="D119" s="46"/>
      <c r="E119" s="71"/>
      <c r="F119" s="71"/>
    </row>
    <row r="120" spans="1:6" ht="16.2" thickBot="1" x14ac:dyDescent="0.35">
      <c r="A120" s="44"/>
      <c r="B120" s="75" t="s">
        <v>105</v>
      </c>
      <c r="C120" s="77">
        <f>C121+C122</f>
        <v>3.6499999999999998E-2</v>
      </c>
      <c r="D120" s="76">
        <f>C120*E126</f>
        <v>293.96030122185419</v>
      </c>
      <c r="E120" s="59">
        <f>C121+C122+C124</f>
        <v>5.6499999999999995E-2</v>
      </c>
      <c r="F120" s="71"/>
    </row>
    <row r="121" spans="1:6" ht="16.2" thickBot="1" x14ac:dyDescent="0.35">
      <c r="A121" s="44"/>
      <c r="B121" s="45" t="s">
        <v>103</v>
      </c>
      <c r="C121" s="57">
        <v>0.03</v>
      </c>
      <c r="D121" s="46">
        <f>C121*E126</f>
        <v>241.61120648371576</v>
      </c>
      <c r="E121" s="71"/>
      <c r="F121" s="71"/>
    </row>
    <row r="122" spans="1:6" ht="16.2" thickBot="1" x14ac:dyDescent="0.35">
      <c r="A122" s="44"/>
      <c r="B122" s="45" t="s">
        <v>104</v>
      </c>
      <c r="C122" s="57">
        <v>6.4999999999999997E-3</v>
      </c>
      <c r="D122" s="46">
        <f>C122*E126</f>
        <v>52.349094738138419</v>
      </c>
      <c r="E122" s="71"/>
      <c r="F122" s="71"/>
    </row>
    <row r="123" spans="1:6" ht="16.2" thickBot="1" x14ac:dyDescent="0.35">
      <c r="A123" s="44"/>
      <c r="B123" s="75" t="s">
        <v>106</v>
      </c>
      <c r="C123" s="77">
        <v>0</v>
      </c>
      <c r="D123" s="76">
        <f>C123*E126</f>
        <v>0</v>
      </c>
      <c r="E123" s="71"/>
      <c r="F123" s="71"/>
    </row>
    <row r="124" spans="1:6" ht="16.2" thickBot="1" x14ac:dyDescent="0.35">
      <c r="A124" s="44"/>
      <c r="B124" s="75" t="s">
        <v>107</v>
      </c>
      <c r="C124" s="77">
        <v>0.02</v>
      </c>
      <c r="D124" s="76">
        <f>C124*E126</f>
        <v>161.07413765581052</v>
      </c>
      <c r="E124" s="71"/>
      <c r="F124" s="71"/>
    </row>
    <row r="125" spans="1:6" ht="16.2" thickBot="1" x14ac:dyDescent="0.35">
      <c r="A125" s="180" t="s">
        <v>63</v>
      </c>
      <c r="B125" s="181"/>
      <c r="C125" s="77">
        <f>C117+C118+C120+C123+C124</f>
        <v>0.25650000000000001</v>
      </c>
      <c r="D125" s="76">
        <f>D117+D118+D120+D123+D124</f>
        <v>1773.8123010443596</v>
      </c>
      <c r="E125" s="71"/>
      <c r="F125" s="78">
        <f>C136+D117+D118</f>
        <v>7598.6724439128611</v>
      </c>
    </row>
    <row r="126" spans="1:6" x14ac:dyDescent="0.3">
      <c r="E126" s="71">
        <f>(F125)/(100%-E120)</f>
        <v>8053.7068827905259</v>
      </c>
      <c r="F126" s="71"/>
    </row>
    <row r="127" spans="1:6" x14ac:dyDescent="0.3">
      <c r="E127" s="71"/>
      <c r="F127" s="71"/>
    </row>
    <row r="128" spans="1:6" x14ac:dyDescent="0.3">
      <c r="A128" s="176" t="s">
        <v>94</v>
      </c>
      <c r="B128" s="176"/>
      <c r="C128" s="176"/>
      <c r="E128" s="71"/>
      <c r="F128" s="71"/>
    </row>
    <row r="129" spans="1:6" ht="16.2" thickBot="1" x14ac:dyDescent="0.35">
      <c r="E129" s="71"/>
      <c r="F129" s="71"/>
    </row>
    <row r="130" spans="1:6" ht="16.2" thickBot="1" x14ac:dyDescent="0.35">
      <c r="A130" s="42"/>
      <c r="B130" s="43" t="s">
        <v>95</v>
      </c>
      <c r="C130" s="43" t="s">
        <v>36</v>
      </c>
    </row>
    <row r="131" spans="1:6" ht="16.2" thickBot="1" x14ac:dyDescent="0.35">
      <c r="A131" s="79" t="s">
        <v>37</v>
      </c>
      <c r="B131" s="45" t="s">
        <v>34</v>
      </c>
      <c r="C131" s="80">
        <f>C12</f>
        <v>2659.6959999999999</v>
      </c>
    </row>
    <row r="132" spans="1:6" ht="16.2" thickBot="1" x14ac:dyDescent="0.35">
      <c r="A132" s="79" t="s">
        <v>39</v>
      </c>
      <c r="B132" s="45" t="s">
        <v>47</v>
      </c>
      <c r="C132" s="80">
        <f>C59</f>
        <v>2713.7522826837335</v>
      </c>
    </row>
    <row r="133" spans="1:6" ht="16.2" thickBot="1" x14ac:dyDescent="0.35">
      <c r="A133" s="79" t="s">
        <v>40</v>
      </c>
      <c r="B133" s="45" t="s">
        <v>70</v>
      </c>
      <c r="C133" s="80">
        <f>D71</f>
        <v>189.0384251392</v>
      </c>
    </row>
    <row r="134" spans="1:6" ht="16.2" thickBot="1" x14ac:dyDescent="0.35">
      <c r="A134" s="79" t="s">
        <v>41</v>
      </c>
      <c r="B134" s="45" t="s">
        <v>78</v>
      </c>
      <c r="C134" s="80">
        <f>C101</f>
        <v>427.2412072565657</v>
      </c>
    </row>
    <row r="135" spans="1:6" ht="16.2" thickBot="1" x14ac:dyDescent="0.35">
      <c r="A135" s="79" t="s">
        <v>42</v>
      </c>
      <c r="B135" s="45" t="s">
        <v>90</v>
      </c>
      <c r="C135" s="80">
        <f>C111</f>
        <v>290.16666666666669</v>
      </c>
    </row>
    <row r="136" spans="1:6" ht="16.5" customHeight="1" thickBot="1" x14ac:dyDescent="0.35">
      <c r="A136" s="177" t="s">
        <v>96</v>
      </c>
      <c r="B136" s="178"/>
      <c r="C136" s="80">
        <f>SUM(C131:C135)</f>
        <v>6279.8945817461663</v>
      </c>
    </row>
    <row r="137" spans="1:6" ht="16.2" thickBot="1" x14ac:dyDescent="0.35">
      <c r="A137" s="79" t="s">
        <v>44</v>
      </c>
      <c r="B137" s="45" t="s">
        <v>97</v>
      </c>
      <c r="C137" s="80">
        <f>D125</f>
        <v>1773.8123010443596</v>
      </c>
    </row>
    <row r="138" spans="1:6" ht="16.5" customHeight="1" x14ac:dyDescent="0.3">
      <c r="A138" s="174" t="s">
        <v>98</v>
      </c>
      <c r="B138" s="175"/>
      <c r="C138" s="81">
        <f>C136+C137</f>
        <v>8053.7068827905259</v>
      </c>
    </row>
    <row r="139" spans="1:6" ht="16.5" customHeight="1" x14ac:dyDescent="0.3">
      <c r="A139" s="171" t="s">
        <v>116</v>
      </c>
      <c r="B139" s="172"/>
      <c r="C139" s="82">
        <v>2</v>
      </c>
    </row>
    <row r="140" spans="1:6" ht="16.2" thickBot="1" x14ac:dyDescent="0.35">
      <c r="A140" s="173" t="s">
        <v>117</v>
      </c>
      <c r="B140" s="173"/>
      <c r="C140" s="83">
        <f>C138*C139</f>
        <v>16107.413765581052</v>
      </c>
    </row>
  </sheetData>
  <sheetProtection password="CDE0" sheet="1" objects="1" scenarios="1"/>
  <mergeCells count="35">
    <mergeCell ref="A39:C39"/>
    <mergeCell ref="A36:B36"/>
    <mergeCell ref="A71:B71"/>
    <mergeCell ref="A62:C62"/>
    <mergeCell ref="A59:B59"/>
    <mergeCell ref="A53:C53"/>
    <mergeCell ref="A50:B50"/>
    <mergeCell ref="A1:D1"/>
    <mergeCell ref="A2:D2"/>
    <mergeCell ref="A12:B12"/>
    <mergeCell ref="A7:C7"/>
    <mergeCell ref="A15:C15"/>
    <mergeCell ref="A3:D3"/>
    <mergeCell ref="A25:D25"/>
    <mergeCell ref="A17:C17"/>
    <mergeCell ref="B4:C4"/>
    <mergeCell ref="B5:C5"/>
    <mergeCell ref="B6:C6"/>
    <mergeCell ref="A22:B22"/>
    <mergeCell ref="A139:B139"/>
    <mergeCell ref="A140:B140"/>
    <mergeCell ref="A138:B138"/>
    <mergeCell ref="A128:C128"/>
    <mergeCell ref="A74:C74"/>
    <mergeCell ref="A86:B86"/>
    <mergeCell ref="A77:C77"/>
    <mergeCell ref="A93:B93"/>
    <mergeCell ref="A89:C89"/>
    <mergeCell ref="A101:B101"/>
    <mergeCell ref="A96:C96"/>
    <mergeCell ref="A136:B136"/>
    <mergeCell ref="A125:B125"/>
    <mergeCell ref="A114:C114"/>
    <mergeCell ref="A111:B111"/>
    <mergeCell ref="A104:C10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52" max="3" man="1"/>
    <brk id="95" max="3" man="1"/>
  </rowBreaks>
  <colBreaks count="1" manualBreakCount="1">
    <brk id="4" max="1048575" man="1"/>
  </colBreaks>
  <ignoredErrors>
    <ignoredError sqref="C118" unlocked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showGridLines="0" topLeftCell="A109" workbookViewId="0">
      <selection activeCell="C119" sqref="C119"/>
    </sheetView>
  </sheetViews>
  <sheetFormatPr defaultColWidth="9.109375" defaultRowHeight="15.6" x14ac:dyDescent="0.3"/>
  <cols>
    <col min="1" max="1" width="16.33203125" style="39" customWidth="1"/>
    <col min="2" max="2" width="72.109375" style="39" customWidth="1"/>
    <col min="3" max="3" width="18" style="39" customWidth="1"/>
    <col min="4" max="4" width="14.33203125" style="39" customWidth="1"/>
    <col min="5" max="5" width="14" style="39" bestFit="1" customWidth="1"/>
    <col min="6" max="6" width="12" style="39" customWidth="1"/>
    <col min="7" max="7" width="15.109375" style="39" customWidth="1"/>
    <col min="8" max="16384" width="9.109375" style="39"/>
  </cols>
  <sheetData>
    <row r="1" spans="1:5" ht="22.8" x14ac:dyDescent="0.4">
      <c r="A1" s="184" t="s">
        <v>99</v>
      </c>
      <c r="B1" s="184"/>
      <c r="C1" s="184"/>
      <c r="D1" s="184"/>
    </row>
    <row r="2" spans="1:5" ht="22.8" x14ac:dyDescent="0.4">
      <c r="A2" s="184" t="s">
        <v>100</v>
      </c>
      <c r="B2" s="184"/>
      <c r="C2" s="184"/>
      <c r="D2" s="184"/>
    </row>
    <row r="3" spans="1:5" ht="27.75" customHeight="1" x14ac:dyDescent="0.3">
      <c r="A3" s="188"/>
      <c r="B3" s="188"/>
      <c r="C3" s="188"/>
      <c r="D3" s="188"/>
    </row>
    <row r="4" spans="1:5" x14ac:dyDescent="0.3">
      <c r="A4" s="40" t="s">
        <v>108</v>
      </c>
      <c r="B4" s="183" t="s">
        <v>184</v>
      </c>
      <c r="C4" s="183"/>
    </row>
    <row r="5" spans="1:5" x14ac:dyDescent="0.3">
      <c r="A5" s="40" t="s">
        <v>109</v>
      </c>
      <c r="B5" s="189" t="s">
        <v>145</v>
      </c>
      <c r="C5" s="190"/>
      <c r="E5" s="41"/>
    </row>
    <row r="6" spans="1:5" x14ac:dyDescent="0.3">
      <c r="A6" s="40"/>
      <c r="B6" s="189"/>
      <c r="C6" s="190"/>
    </row>
    <row r="7" spans="1:5" x14ac:dyDescent="0.3">
      <c r="A7" s="187" t="s">
        <v>34</v>
      </c>
      <c r="B7" s="187"/>
      <c r="C7" s="187"/>
    </row>
    <row r="8" spans="1:5" ht="16.2" thickBot="1" x14ac:dyDescent="0.35"/>
    <row r="9" spans="1:5" ht="16.2" thickBot="1" x14ac:dyDescent="0.35">
      <c r="A9" s="42">
        <v>1</v>
      </c>
      <c r="B9" s="43" t="s">
        <v>35</v>
      </c>
      <c r="C9" s="43" t="s">
        <v>36</v>
      </c>
    </row>
    <row r="10" spans="1:5" ht="16.2" thickBot="1" x14ac:dyDescent="0.35">
      <c r="A10" s="44" t="s">
        <v>37</v>
      </c>
      <c r="B10" s="45" t="s">
        <v>38</v>
      </c>
      <c r="C10" s="46">
        <v>2045.92</v>
      </c>
      <c r="D10" s="72">
        <f>C10+C11</f>
        <v>2659.6959999999999</v>
      </c>
      <c r="E10" s="72">
        <f>D10/220</f>
        <v>12.089527272727272</v>
      </c>
    </row>
    <row r="11" spans="1:5" ht="16.2" thickBot="1" x14ac:dyDescent="0.35">
      <c r="A11" s="44" t="s">
        <v>39</v>
      </c>
      <c r="B11" s="45" t="s">
        <v>113</v>
      </c>
      <c r="C11" s="46">
        <f>C10*0.3</f>
        <v>613.77599999999995</v>
      </c>
      <c r="D11" s="72"/>
      <c r="E11" s="72">
        <f>E10*0.2</f>
        <v>2.4179054545454548</v>
      </c>
    </row>
    <row r="12" spans="1:5" ht="16.2" thickBot="1" x14ac:dyDescent="0.35">
      <c r="A12" s="44" t="s">
        <v>40</v>
      </c>
      <c r="B12" s="45" t="s">
        <v>4</v>
      </c>
      <c r="C12" s="46">
        <f>D12*E11</f>
        <v>257.60364712727278</v>
      </c>
      <c r="D12" s="84">
        <f>7*15.22</f>
        <v>106.54</v>
      </c>
      <c r="E12" s="72">
        <f>E11+E10</f>
        <v>14.507432727272727</v>
      </c>
    </row>
    <row r="13" spans="1:5" ht="16.2" thickBot="1" x14ac:dyDescent="0.35">
      <c r="A13" s="44" t="s">
        <v>41</v>
      </c>
      <c r="B13" s="45" t="s">
        <v>43</v>
      </c>
      <c r="C13" s="46">
        <f>E12*15.22</f>
        <v>220.80312610909093</v>
      </c>
      <c r="D13" s="71"/>
      <c r="E13" s="71"/>
    </row>
    <row r="14" spans="1:5" ht="16.2" thickBot="1" x14ac:dyDescent="0.35">
      <c r="A14" s="185" t="s">
        <v>5</v>
      </c>
      <c r="B14" s="186"/>
      <c r="C14" s="47">
        <f>SUM(C10:C13)</f>
        <v>3138.1027732363636</v>
      </c>
    </row>
    <row r="17" spans="1:4" x14ac:dyDescent="0.3">
      <c r="A17" s="176" t="s">
        <v>47</v>
      </c>
      <c r="B17" s="176"/>
      <c r="C17" s="176"/>
    </row>
    <row r="18" spans="1:4" x14ac:dyDescent="0.3">
      <c r="A18" s="48"/>
    </row>
    <row r="19" spans="1:4" x14ac:dyDescent="0.3">
      <c r="A19" s="179" t="s">
        <v>48</v>
      </c>
      <c r="B19" s="179"/>
      <c r="C19" s="179"/>
    </row>
    <row r="20" spans="1:4" ht="16.2" thickBot="1" x14ac:dyDescent="0.35"/>
    <row r="21" spans="1:4" ht="16.2" thickBot="1" x14ac:dyDescent="0.35">
      <c r="A21" s="42" t="s">
        <v>49</v>
      </c>
      <c r="B21" s="43" t="s">
        <v>50</v>
      </c>
      <c r="C21" s="43" t="s">
        <v>56</v>
      </c>
      <c r="D21" s="43" t="s">
        <v>36</v>
      </c>
    </row>
    <row r="22" spans="1:4" ht="16.2" thickBot="1" x14ac:dyDescent="0.35">
      <c r="A22" s="44" t="s">
        <v>37</v>
      </c>
      <c r="B22" s="49" t="s">
        <v>51</v>
      </c>
      <c r="C22" s="53">
        <f>'Posto 12x36 diurno ISS 2%'!C20</f>
        <v>8.3299999999999999E-2</v>
      </c>
      <c r="D22" s="51">
        <f>C$14*C22</f>
        <v>261.40396101058911</v>
      </c>
    </row>
    <row r="23" spans="1:4" ht="16.2" thickBot="1" x14ac:dyDescent="0.35">
      <c r="A23" s="44" t="s">
        <v>39</v>
      </c>
      <c r="B23" s="52" t="s">
        <v>52</v>
      </c>
      <c r="C23" s="53">
        <f>'Posto 12x36 diurno ISS 2%'!C21</f>
        <v>0.121</v>
      </c>
      <c r="D23" s="54">
        <f>C$14*C23</f>
        <v>379.71043556159998</v>
      </c>
    </row>
    <row r="24" spans="1:4" ht="16.2" thickBot="1" x14ac:dyDescent="0.35">
      <c r="A24" s="177" t="s">
        <v>5</v>
      </c>
      <c r="B24" s="178"/>
      <c r="C24" s="55">
        <f>SUM(C22:C23)</f>
        <v>0.20429999999999998</v>
      </c>
      <c r="D24" s="56">
        <f>C$14*C24</f>
        <v>641.11439657218898</v>
      </c>
    </row>
    <row r="27" spans="1:4" ht="32.25" customHeight="1" x14ac:dyDescent="0.3">
      <c r="A27" s="182" t="s">
        <v>53</v>
      </c>
      <c r="B27" s="182"/>
      <c r="C27" s="182"/>
      <c r="D27" s="182"/>
    </row>
    <row r="28" spans="1:4" ht="16.2" thickBot="1" x14ac:dyDescent="0.35"/>
    <row r="29" spans="1:4" ht="16.2" thickBot="1" x14ac:dyDescent="0.35">
      <c r="A29" s="42" t="s">
        <v>54</v>
      </c>
      <c r="B29" s="43" t="s">
        <v>55</v>
      </c>
      <c r="C29" s="43" t="s">
        <v>56</v>
      </c>
      <c r="D29" s="43" t="s">
        <v>36</v>
      </c>
    </row>
    <row r="30" spans="1:4" ht="16.2" thickBot="1" x14ac:dyDescent="0.35">
      <c r="A30" s="44" t="s">
        <v>37</v>
      </c>
      <c r="B30" s="45" t="s">
        <v>57</v>
      </c>
      <c r="C30" s="53">
        <f>'Posto 12x36 diurno ISS 2%'!C28</f>
        <v>0.2</v>
      </c>
      <c r="D30" s="54">
        <f t="shared" ref="D30:D38" si="0">(D$24+C$14)*C30</f>
        <v>755.84343396171062</v>
      </c>
    </row>
    <row r="31" spans="1:4" ht="16.2" thickBot="1" x14ac:dyDescent="0.35">
      <c r="A31" s="44" t="s">
        <v>39</v>
      </c>
      <c r="B31" s="45" t="s">
        <v>58</v>
      </c>
      <c r="C31" s="53">
        <f>'Posto 12x36 diurno ISS 2%'!C29</f>
        <v>2.5000000000000001E-2</v>
      </c>
      <c r="D31" s="54">
        <f t="shared" si="0"/>
        <v>94.480429245213827</v>
      </c>
    </row>
    <row r="32" spans="1:4" ht="16.2" thickBot="1" x14ac:dyDescent="0.35">
      <c r="A32" s="44" t="s">
        <v>40</v>
      </c>
      <c r="B32" s="45" t="s">
        <v>59</v>
      </c>
      <c r="C32" s="85">
        <f>'Posto 12x36 diurno ISS 2%'!C30</f>
        <v>0.03</v>
      </c>
      <c r="D32" s="54">
        <f t="shared" si="0"/>
        <v>113.37651509425658</v>
      </c>
    </row>
    <row r="33" spans="1:4" ht="16.2" thickBot="1" x14ac:dyDescent="0.35">
      <c r="A33" s="44" t="s">
        <v>41</v>
      </c>
      <c r="B33" s="45" t="s">
        <v>60</v>
      </c>
      <c r="C33" s="53">
        <f>'Posto 12x36 diurno ISS 2%'!C31</f>
        <v>1.4999999999999999E-2</v>
      </c>
      <c r="D33" s="54">
        <f t="shared" si="0"/>
        <v>56.688257547128288</v>
      </c>
    </row>
    <row r="34" spans="1:4" ht="16.2" thickBot="1" x14ac:dyDescent="0.35">
      <c r="A34" s="44" t="s">
        <v>42</v>
      </c>
      <c r="B34" s="45" t="s">
        <v>61</v>
      </c>
      <c r="C34" s="53">
        <f>'Posto 12x36 diurno ISS 2%'!C32</f>
        <v>0.01</v>
      </c>
      <c r="D34" s="54">
        <f t="shared" si="0"/>
        <v>37.792171698085525</v>
      </c>
    </row>
    <row r="35" spans="1:4" ht="16.2" thickBot="1" x14ac:dyDescent="0.35">
      <c r="A35" s="44" t="s">
        <v>44</v>
      </c>
      <c r="B35" s="45" t="s">
        <v>6</v>
      </c>
      <c r="C35" s="53">
        <f>'Posto 12x36 diurno ISS 2%'!C33</f>
        <v>6.0000000000000001E-3</v>
      </c>
      <c r="D35" s="54">
        <f t="shared" si="0"/>
        <v>22.675303018851316</v>
      </c>
    </row>
    <row r="36" spans="1:4" ht="16.2" thickBot="1" x14ac:dyDescent="0.35">
      <c r="A36" s="44" t="s">
        <v>45</v>
      </c>
      <c r="B36" s="45" t="s">
        <v>7</v>
      </c>
      <c r="C36" s="53">
        <f>'Posto 12x36 diurno ISS 2%'!C34</f>
        <v>2E-3</v>
      </c>
      <c r="D36" s="54">
        <f t="shared" si="0"/>
        <v>7.5584343396171052</v>
      </c>
    </row>
    <row r="37" spans="1:4" ht="16.2" thickBot="1" x14ac:dyDescent="0.35">
      <c r="A37" s="44" t="s">
        <v>62</v>
      </c>
      <c r="B37" s="45" t="s">
        <v>8</v>
      </c>
      <c r="C37" s="53">
        <f>'Posto 12x36 diurno ISS 2%'!C35</f>
        <v>0.08</v>
      </c>
      <c r="D37" s="54">
        <f t="shared" si="0"/>
        <v>302.3373735846842</v>
      </c>
    </row>
    <row r="38" spans="1:4" ht="16.2" thickBot="1" x14ac:dyDescent="0.35">
      <c r="A38" s="177" t="s">
        <v>63</v>
      </c>
      <c r="B38" s="178"/>
      <c r="C38" s="57">
        <f>SUM(C30:C37)</f>
        <v>0.36800000000000005</v>
      </c>
      <c r="D38" s="54">
        <f t="shared" si="0"/>
        <v>1390.7519184895475</v>
      </c>
    </row>
    <row r="41" spans="1:4" x14ac:dyDescent="0.3">
      <c r="A41" s="179" t="s">
        <v>64</v>
      </c>
      <c r="B41" s="179"/>
      <c r="C41" s="179"/>
    </row>
    <row r="42" spans="1:4" ht="16.2" thickBot="1" x14ac:dyDescent="0.35"/>
    <row r="43" spans="1:4" ht="16.2" thickBot="1" x14ac:dyDescent="0.35">
      <c r="A43" s="42" t="s">
        <v>65</v>
      </c>
      <c r="B43" s="43" t="s">
        <v>66</v>
      </c>
      <c r="C43" s="43" t="s">
        <v>36</v>
      </c>
    </row>
    <row r="44" spans="1:4" ht="16.2" thickBot="1" x14ac:dyDescent="0.35">
      <c r="A44" s="44" t="s">
        <v>37</v>
      </c>
      <c r="B44" s="86" t="str">
        <f>'Posto 12x36 diurno ISS 2%'!B42</f>
        <v>Transporte</v>
      </c>
      <c r="C44" s="60">
        <f>'Posto 12x36 diurno ISS 2%'!C42</f>
        <v>75.104800000000012</v>
      </c>
    </row>
    <row r="45" spans="1:4" ht="16.2" thickBot="1" x14ac:dyDescent="0.35">
      <c r="A45" s="44" t="s">
        <v>39</v>
      </c>
      <c r="B45" s="86" t="str">
        <f>'Posto 12x36 diurno ISS 2%'!B43</f>
        <v>Auxílio-Refeição</v>
      </c>
      <c r="C45" s="60">
        <f>'Posto 12x36 diurno ISS 2%'!C43</f>
        <v>461.77480000000003</v>
      </c>
    </row>
    <row r="46" spans="1:4" ht="16.2" thickBot="1" x14ac:dyDescent="0.35">
      <c r="A46" s="44" t="s">
        <v>40</v>
      </c>
      <c r="B46" s="86" t="str">
        <f>'Posto 12x36 diurno ISS 2%'!B44</f>
        <v>Benefício Seguro de Vida em Grupo</v>
      </c>
      <c r="C46" s="63">
        <f>'Posto 12x36 diurno ISS 2%'!C44</f>
        <v>20</v>
      </c>
    </row>
    <row r="47" spans="1:4" ht="16.2" thickBot="1" x14ac:dyDescent="0.35">
      <c r="A47" s="61" t="s">
        <v>41</v>
      </c>
      <c r="B47" s="86" t="str">
        <f>'Posto 12x36 diurno ISS 2%'!B45</f>
        <v>Assistência Médica</v>
      </c>
      <c r="C47" s="60">
        <f>'Posto 12x36 diurno ISS 2%'!C45</f>
        <v>178.57149999999999</v>
      </c>
    </row>
    <row r="48" spans="1:4" ht="16.2" thickBot="1" x14ac:dyDescent="0.35">
      <c r="A48" s="61" t="s">
        <v>42</v>
      </c>
      <c r="B48" s="86" t="str">
        <f>'Posto 12x36 diurno ISS 2%'!B46</f>
        <v>Cesta Básica Suplementar</v>
      </c>
      <c r="C48" s="60">
        <f>'Posto 12x36 diurno ISS 2%'!C46</f>
        <v>178.57149999999999</v>
      </c>
    </row>
    <row r="49" spans="1:3" ht="16.2" thickBot="1" x14ac:dyDescent="0.35">
      <c r="A49" s="61" t="s">
        <v>44</v>
      </c>
      <c r="B49" s="86" t="str">
        <f>'Posto 12x36 diurno ISS 2%'!B47</f>
        <v>Reciclagem</v>
      </c>
      <c r="C49" s="60">
        <f>'Posto 12x36 diurno ISS 2%'!C47</f>
        <v>35</v>
      </c>
    </row>
    <row r="50" spans="1:3" ht="16.2" thickBot="1" x14ac:dyDescent="0.35">
      <c r="A50" s="61" t="s">
        <v>45</v>
      </c>
      <c r="B50" s="86" t="str">
        <f>'Posto 12x36 diurno ISS 2%'!B48</f>
        <v>Participação nos Lucros</v>
      </c>
      <c r="C50" s="87">
        <f>'Posto 12x36 diurno ISS 2%'!C48</f>
        <v>42.623333333333335</v>
      </c>
    </row>
    <row r="51" spans="1:3" ht="16.2" thickBot="1" x14ac:dyDescent="0.35">
      <c r="A51" s="61" t="s">
        <v>62</v>
      </c>
      <c r="B51" s="86" t="str">
        <f>'Posto 12x36 diurno ISS 2%'!B49</f>
        <v>Outro (Especificar)</v>
      </c>
      <c r="C51" s="87">
        <f>'Posto 12x36 diurno ISS 2%'!C49</f>
        <v>0</v>
      </c>
    </row>
    <row r="52" spans="1:3" ht="16.2" thickBot="1" x14ac:dyDescent="0.35">
      <c r="A52" s="185" t="s">
        <v>5</v>
      </c>
      <c r="B52" s="186"/>
      <c r="C52" s="46">
        <f>SUM(C44:C51)</f>
        <v>991.64593333333335</v>
      </c>
    </row>
    <row r="55" spans="1:3" x14ac:dyDescent="0.3">
      <c r="A55" s="179" t="s">
        <v>68</v>
      </c>
      <c r="B55" s="179"/>
      <c r="C55" s="179"/>
    </row>
    <row r="56" spans="1:3" ht="16.2" thickBot="1" x14ac:dyDescent="0.35"/>
    <row r="57" spans="1:3" ht="16.2" thickBot="1" x14ac:dyDescent="0.35">
      <c r="A57" s="42">
        <v>2</v>
      </c>
      <c r="B57" s="43" t="s">
        <v>69</v>
      </c>
      <c r="C57" s="43" t="s">
        <v>36</v>
      </c>
    </row>
    <row r="58" spans="1:3" ht="16.2" thickBot="1" x14ac:dyDescent="0.35">
      <c r="A58" s="44" t="s">
        <v>49</v>
      </c>
      <c r="B58" s="45" t="s">
        <v>50</v>
      </c>
      <c r="C58" s="46">
        <f>D24</f>
        <v>641.11439657218898</v>
      </c>
    </row>
    <row r="59" spans="1:3" ht="16.2" thickBot="1" x14ac:dyDescent="0.35">
      <c r="A59" s="44" t="s">
        <v>54</v>
      </c>
      <c r="B59" s="45" t="s">
        <v>55</v>
      </c>
      <c r="C59" s="46">
        <f>D38</f>
        <v>1390.7519184895475</v>
      </c>
    </row>
    <row r="60" spans="1:3" ht="16.2" thickBot="1" x14ac:dyDescent="0.35">
      <c r="A60" s="44" t="s">
        <v>65</v>
      </c>
      <c r="B60" s="45" t="s">
        <v>66</v>
      </c>
      <c r="C60" s="46">
        <f>C52</f>
        <v>991.64593333333335</v>
      </c>
    </row>
    <row r="61" spans="1:3" ht="16.2" thickBot="1" x14ac:dyDescent="0.35">
      <c r="A61" s="177" t="s">
        <v>5</v>
      </c>
      <c r="B61" s="178"/>
      <c r="C61" s="46">
        <f>SUM(C58:C60)</f>
        <v>3023.5122483950699</v>
      </c>
    </row>
    <row r="62" spans="1:3" x14ac:dyDescent="0.3">
      <c r="A62" s="64"/>
    </row>
    <row r="64" spans="1:3" x14ac:dyDescent="0.3">
      <c r="A64" s="176" t="s">
        <v>70</v>
      </c>
      <c r="B64" s="176"/>
      <c r="C64" s="176"/>
    </row>
    <row r="65" spans="1:4" ht="16.2" thickBot="1" x14ac:dyDescent="0.35"/>
    <row r="66" spans="1:4" ht="16.2" thickBot="1" x14ac:dyDescent="0.35">
      <c r="A66" s="42">
        <v>3</v>
      </c>
      <c r="B66" s="43" t="s">
        <v>71</v>
      </c>
      <c r="C66" s="43" t="s">
        <v>56</v>
      </c>
      <c r="D66" s="43" t="s">
        <v>36</v>
      </c>
    </row>
    <row r="67" spans="1:4" ht="16.2" thickBot="1" x14ac:dyDescent="0.35">
      <c r="A67" s="44" t="s">
        <v>37</v>
      </c>
      <c r="B67" s="65" t="s">
        <v>72</v>
      </c>
      <c r="C67" s="53">
        <f>'Posto 12x36 diurno ISS 2%'!C65</f>
        <v>4.1999999999999997E-3</v>
      </c>
      <c r="D67" s="46">
        <f>(C$14)*C67</f>
        <v>13.180031647592726</v>
      </c>
    </row>
    <row r="68" spans="1:4" ht="16.2" thickBot="1" x14ac:dyDescent="0.35">
      <c r="A68" s="44" t="s">
        <v>39</v>
      </c>
      <c r="B68" s="67" t="s">
        <v>73</v>
      </c>
      <c r="C68" s="53">
        <f>'Posto 12x36 diurno ISS 2%'!C66</f>
        <v>3.3599999999999998E-4</v>
      </c>
      <c r="D68" s="46">
        <f t="shared" ref="D68:D72" si="1">(C$14)*C68</f>
        <v>1.0544025318074182</v>
      </c>
    </row>
    <row r="69" spans="1:4" ht="16.2" thickBot="1" x14ac:dyDescent="0.35">
      <c r="A69" s="44" t="s">
        <v>40</v>
      </c>
      <c r="B69" s="65" t="s">
        <v>74</v>
      </c>
      <c r="C69" s="53">
        <f>'Posto 12x36 diurno ISS 2%'!C67</f>
        <v>3.5999999999999999E-3</v>
      </c>
      <c r="D69" s="46">
        <f t="shared" si="1"/>
        <v>11.297169983650909</v>
      </c>
    </row>
    <row r="70" spans="1:4" ht="16.2" thickBot="1" x14ac:dyDescent="0.35">
      <c r="A70" s="44" t="s">
        <v>41</v>
      </c>
      <c r="B70" s="65" t="s">
        <v>75</v>
      </c>
      <c r="C70" s="53">
        <f>'Posto 12x36 diurno ISS 2%'!C68</f>
        <v>1.9400000000000001E-2</v>
      </c>
      <c r="D70" s="46">
        <f t="shared" si="1"/>
        <v>60.879193800785458</v>
      </c>
    </row>
    <row r="71" spans="1:4" ht="16.2" thickBot="1" x14ac:dyDescent="0.35">
      <c r="A71" s="44" t="s">
        <v>42</v>
      </c>
      <c r="B71" s="65" t="s">
        <v>76</v>
      </c>
      <c r="C71" s="53">
        <f>'Posto 12x36 diurno ISS 2%'!C69</f>
        <v>7.1392000000000009E-3</v>
      </c>
      <c r="D71" s="46">
        <f t="shared" si="1"/>
        <v>22.403543318689049</v>
      </c>
    </row>
    <row r="72" spans="1:4" ht="16.2" thickBot="1" x14ac:dyDescent="0.35">
      <c r="A72" s="44" t="s">
        <v>44</v>
      </c>
      <c r="B72" s="65" t="s">
        <v>77</v>
      </c>
      <c r="C72" s="53">
        <f>'Posto 12x36 diurno ISS 2%'!C70</f>
        <v>3.6400000000000002E-2</v>
      </c>
      <c r="D72" s="46">
        <f t="shared" si="1"/>
        <v>114.22694094580365</v>
      </c>
    </row>
    <row r="73" spans="1:4" ht="16.2" thickBot="1" x14ac:dyDescent="0.35">
      <c r="A73" s="177" t="s">
        <v>5</v>
      </c>
      <c r="B73" s="178"/>
      <c r="C73" s="69">
        <f>SUM(C67:C72)</f>
        <v>7.1075200000000005E-2</v>
      </c>
      <c r="D73" s="46">
        <f>SUM(D67:D72)</f>
        <v>223.04128222832918</v>
      </c>
    </row>
    <row r="76" spans="1:4" x14ac:dyDescent="0.3">
      <c r="A76" s="176" t="s">
        <v>78</v>
      </c>
      <c r="B76" s="176"/>
      <c r="C76" s="176"/>
    </row>
    <row r="79" spans="1:4" x14ac:dyDescent="0.3">
      <c r="A79" s="179" t="s">
        <v>79</v>
      </c>
      <c r="B79" s="179"/>
      <c r="C79" s="179"/>
    </row>
    <row r="80" spans="1:4" ht="16.2" thickBot="1" x14ac:dyDescent="0.35">
      <c r="A80" s="48"/>
    </row>
    <row r="81" spans="1:5" ht="16.2" thickBot="1" x14ac:dyDescent="0.35">
      <c r="A81" s="42" t="s">
        <v>80</v>
      </c>
      <c r="B81" s="43" t="s">
        <v>81</v>
      </c>
      <c r="C81" s="43" t="s">
        <v>56</v>
      </c>
      <c r="D81" s="43" t="s">
        <v>36</v>
      </c>
    </row>
    <row r="82" spans="1:5" ht="16.2" thickBot="1" x14ac:dyDescent="0.35">
      <c r="A82" s="44" t="s">
        <v>37</v>
      </c>
      <c r="B82" s="45" t="s">
        <v>157</v>
      </c>
      <c r="C82" s="85">
        <f>'Posto 12x36 diurno ISS 2%'!C80</f>
        <v>6.9444444444444441E-3</v>
      </c>
      <c r="D82" s="46">
        <f>(C$14)*C82</f>
        <v>21.792380369696968</v>
      </c>
    </row>
    <row r="83" spans="1:5" ht="16.2" thickBot="1" x14ac:dyDescent="0.35">
      <c r="A83" s="44" t="s">
        <v>39</v>
      </c>
      <c r="B83" s="45" t="s">
        <v>81</v>
      </c>
      <c r="C83" s="85">
        <f>'Posto 12x36 diurno ISS 2%'!C81</f>
        <v>8.0000000000000002E-3</v>
      </c>
      <c r="D83" s="46">
        <f>(C$14)*C83</f>
        <v>25.10482218589091</v>
      </c>
    </row>
    <row r="84" spans="1:5" ht="16.2" thickBot="1" x14ac:dyDescent="0.35">
      <c r="A84" s="44" t="s">
        <v>40</v>
      </c>
      <c r="B84" s="45" t="s">
        <v>82</v>
      </c>
      <c r="C84" s="85">
        <f>'Posto 12x36 diurno ISS 2%'!C82</f>
        <v>1.4999999999999999E-2</v>
      </c>
      <c r="D84" s="46">
        <f>(C$14)*C84</f>
        <v>47.071541598545451</v>
      </c>
    </row>
    <row r="85" spans="1:5" ht="16.2" thickBot="1" x14ac:dyDescent="0.35">
      <c r="A85" s="44" t="s">
        <v>41</v>
      </c>
      <c r="B85" s="45" t="s">
        <v>83</v>
      </c>
      <c r="C85" s="85">
        <f>'Posto 12x36 diurno ISS 2%'!C83</f>
        <v>0.01</v>
      </c>
      <c r="D85" s="46">
        <f t="shared" ref="D85:D88" si="2">(C$14)*C85</f>
        <v>31.381027732363638</v>
      </c>
    </row>
    <row r="86" spans="1:5" ht="16.2" thickBot="1" x14ac:dyDescent="0.35">
      <c r="A86" s="44" t="s">
        <v>42</v>
      </c>
      <c r="B86" s="45" t="s">
        <v>84</v>
      </c>
      <c r="C86" s="85">
        <f>'Posto 12x36 diurno ISS 2%'!C84</f>
        <v>0.01</v>
      </c>
      <c r="D86" s="46">
        <f t="shared" si="2"/>
        <v>31.381027732363638</v>
      </c>
    </row>
    <row r="87" spans="1:5" ht="16.2" thickBot="1" x14ac:dyDescent="0.35">
      <c r="A87" s="44" t="s">
        <v>44</v>
      </c>
      <c r="B87" s="86" t="str">
        <f>'Posto 12x36 diurno ISS 2%'!B85</f>
        <v>Outros (especificar)</v>
      </c>
      <c r="C87" s="85">
        <f>'Posto 12x36 diurno ISS 2%'!C85</f>
        <v>0</v>
      </c>
      <c r="D87" s="46">
        <f t="shared" si="2"/>
        <v>0</v>
      </c>
    </row>
    <row r="88" spans="1:5" ht="16.2" thickBot="1" x14ac:dyDescent="0.35">
      <c r="A88" s="177" t="s">
        <v>63</v>
      </c>
      <c r="B88" s="178"/>
      <c r="C88" s="69">
        <f>SUM(C82:C87)</f>
        <v>4.9944444444444444E-2</v>
      </c>
      <c r="D88" s="46">
        <f t="shared" si="2"/>
        <v>156.7307996188606</v>
      </c>
    </row>
    <row r="91" spans="1:5" x14ac:dyDescent="0.3">
      <c r="A91" s="179" t="s">
        <v>85</v>
      </c>
      <c r="B91" s="179"/>
      <c r="C91" s="179"/>
    </row>
    <row r="92" spans="1:5" ht="16.2" thickBot="1" x14ac:dyDescent="0.35">
      <c r="A92" s="48"/>
    </row>
    <row r="93" spans="1:5" ht="16.2" thickBot="1" x14ac:dyDescent="0.35">
      <c r="A93" s="42" t="s">
        <v>86</v>
      </c>
      <c r="B93" s="43" t="s">
        <v>125</v>
      </c>
      <c r="C93" s="43" t="s">
        <v>36</v>
      </c>
      <c r="E93" s="72">
        <f>C10+C11</f>
        <v>2659.6959999999999</v>
      </c>
    </row>
    <row r="94" spans="1:5" ht="16.2" thickBot="1" x14ac:dyDescent="0.35">
      <c r="A94" s="44" t="s">
        <v>37</v>
      </c>
      <c r="B94" s="45" t="s">
        <v>101</v>
      </c>
      <c r="C94" s="73">
        <f>E98</f>
        <v>294.40416814545461</v>
      </c>
      <c r="E94" s="72"/>
    </row>
    <row r="95" spans="1:5" ht="16.2" thickBot="1" x14ac:dyDescent="0.35">
      <c r="A95" s="177" t="s">
        <v>5</v>
      </c>
      <c r="B95" s="178"/>
      <c r="C95" s="73">
        <f>C94</f>
        <v>294.40416814545461</v>
      </c>
      <c r="E95" s="72"/>
    </row>
    <row r="96" spans="1:5" x14ac:dyDescent="0.3">
      <c r="E96" s="72">
        <f>E93/220</f>
        <v>12.089527272727272</v>
      </c>
    </row>
    <row r="97" spans="1:5" x14ac:dyDescent="0.3">
      <c r="E97" s="72">
        <f>E96*1.6</f>
        <v>19.343243636363638</v>
      </c>
    </row>
    <row r="98" spans="1:5" x14ac:dyDescent="0.3">
      <c r="A98" s="179" t="s">
        <v>88</v>
      </c>
      <c r="B98" s="179"/>
      <c r="C98" s="179"/>
      <c r="E98" s="72">
        <f>E97*15.22</f>
        <v>294.40416814545461</v>
      </c>
    </row>
    <row r="99" spans="1:5" ht="16.2" thickBot="1" x14ac:dyDescent="0.35">
      <c r="A99" s="48"/>
    </row>
    <row r="100" spans="1:5" ht="16.2" thickBot="1" x14ac:dyDescent="0.35">
      <c r="A100" s="42">
        <v>4</v>
      </c>
      <c r="B100" s="43" t="s">
        <v>89</v>
      </c>
      <c r="C100" s="43" t="s">
        <v>36</v>
      </c>
    </row>
    <row r="101" spans="1:5" ht="16.2" thickBot="1" x14ac:dyDescent="0.35">
      <c r="A101" s="44" t="s">
        <v>80</v>
      </c>
      <c r="B101" s="45" t="s">
        <v>81</v>
      </c>
      <c r="C101" s="46">
        <f>D88</f>
        <v>156.7307996188606</v>
      </c>
    </row>
    <row r="102" spans="1:5" ht="16.2" thickBot="1" x14ac:dyDescent="0.35">
      <c r="A102" s="44" t="s">
        <v>86</v>
      </c>
      <c r="B102" s="45" t="s">
        <v>87</v>
      </c>
      <c r="C102" s="46">
        <f>C95</f>
        <v>294.40416814545461</v>
      </c>
    </row>
    <row r="103" spans="1:5" ht="16.2" thickBot="1" x14ac:dyDescent="0.35">
      <c r="A103" s="177" t="s">
        <v>5</v>
      </c>
      <c r="B103" s="178"/>
      <c r="C103" s="47">
        <f>C101+C102</f>
        <v>451.13496776431521</v>
      </c>
    </row>
    <row r="106" spans="1:5" x14ac:dyDescent="0.3">
      <c r="A106" s="176" t="s">
        <v>90</v>
      </c>
      <c r="B106" s="176"/>
      <c r="C106" s="176"/>
    </row>
    <row r="107" spans="1:5" ht="16.2" thickBot="1" x14ac:dyDescent="0.35"/>
    <row r="108" spans="1:5" ht="16.2" thickBot="1" x14ac:dyDescent="0.35">
      <c r="A108" s="42">
        <v>5</v>
      </c>
      <c r="B108" s="74" t="s">
        <v>22</v>
      </c>
      <c r="C108" s="43" t="s">
        <v>36</v>
      </c>
    </row>
    <row r="109" spans="1:5" ht="16.2" thickBot="1" x14ac:dyDescent="0.35">
      <c r="A109" s="44" t="s">
        <v>37</v>
      </c>
      <c r="B109" s="45" t="s">
        <v>91</v>
      </c>
      <c r="C109" s="63">
        <f>'Planilha de Apoio - P 12 x 36'!C50</f>
        <v>285.41666666666669</v>
      </c>
    </row>
    <row r="110" spans="1:5" ht="16.2" thickBot="1" x14ac:dyDescent="0.35">
      <c r="A110" s="44" t="s">
        <v>39</v>
      </c>
      <c r="B110" s="45" t="s">
        <v>92</v>
      </c>
      <c r="C110" s="63">
        <f>'Planilha de Apoio - P 12 x 36'!D34</f>
        <v>4.75</v>
      </c>
    </row>
    <row r="111" spans="1:5" ht="16.2" thickBot="1" x14ac:dyDescent="0.35">
      <c r="A111" s="44" t="s">
        <v>40</v>
      </c>
      <c r="B111" s="11" t="s">
        <v>141</v>
      </c>
      <c r="C111" s="8"/>
    </row>
    <row r="112" spans="1:5" ht="16.2" thickBot="1" x14ac:dyDescent="0.35">
      <c r="A112" s="44" t="s">
        <v>41</v>
      </c>
      <c r="B112" s="11" t="s">
        <v>141</v>
      </c>
      <c r="C112" s="8"/>
    </row>
    <row r="113" spans="1:7" ht="16.2" thickBot="1" x14ac:dyDescent="0.35">
      <c r="A113" s="177" t="s">
        <v>63</v>
      </c>
      <c r="B113" s="178"/>
      <c r="C113" s="46">
        <f>SUM(C109:C112)</f>
        <v>290.16666666666669</v>
      </c>
    </row>
    <row r="116" spans="1:7" x14ac:dyDescent="0.3">
      <c r="A116" s="176" t="s">
        <v>93</v>
      </c>
      <c r="B116" s="176"/>
      <c r="C116" s="176"/>
    </row>
    <row r="117" spans="1:7" ht="16.2" thickBot="1" x14ac:dyDescent="0.35"/>
    <row r="118" spans="1:7" ht="16.2" thickBot="1" x14ac:dyDescent="0.35">
      <c r="A118" s="42">
        <v>6</v>
      </c>
      <c r="B118" s="74" t="s">
        <v>23</v>
      </c>
      <c r="C118" s="43" t="s">
        <v>56</v>
      </c>
      <c r="D118" s="43" t="s">
        <v>36</v>
      </c>
    </row>
    <row r="119" spans="1:7" ht="16.2" thickBot="1" x14ac:dyDescent="0.35">
      <c r="A119" s="44" t="s">
        <v>37</v>
      </c>
      <c r="B119" s="75" t="s">
        <v>24</v>
      </c>
      <c r="C119" s="7">
        <f>'Posto 12x36 diurno ISS 2%'!C117</f>
        <v>0.1</v>
      </c>
      <c r="D119" s="76">
        <f>C119*C138</f>
        <v>712.59579382907441</v>
      </c>
    </row>
    <row r="120" spans="1:7" ht="16.2" thickBot="1" x14ac:dyDescent="0.35">
      <c r="A120" s="44" t="s">
        <v>39</v>
      </c>
      <c r="B120" s="75" t="s">
        <v>26</v>
      </c>
      <c r="C120" s="7">
        <f>C119</f>
        <v>0.1</v>
      </c>
      <c r="D120" s="76">
        <f>C120*(C138+D119)</f>
        <v>783.85537321198194</v>
      </c>
      <c r="E120" s="71"/>
      <c r="F120" s="71"/>
      <c r="G120" s="71"/>
    </row>
    <row r="121" spans="1:7" ht="16.2" thickBot="1" x14ac:dyDescent="0.35">
      <c r="A121" s="44" t="s">
        <v>40</v>
      </c>
      <c r="B121" s="45" t="s">
        <v>25</v>
      </c>
      <c r="C121" s="57"/>
      <c r="D121" s="46"/>
      <c r="E121" s="71"/>
      <c r="F121" s="71"/>
      <c r="G121" s="71"/>
    </row>
    <row r="122" spans="1:7" ht="16.2" thickBot="1" x14ac:dyDescent="0.35">
      <c r="A122" s="44"/>
      <c r="B122" s="75" t="s">
        <v>105</v>
      </c>
      <c r="C122" s="77">
        <f>C123+C124</f>
        <v>3.6499999999999998E-2</v>
      </c>
      <c r="D122" s="76">
        <f>C122*E128</f>
        <v>333.56431621050422</v>
      </c>
      <c r="E122" s="59">
        <f>C123+C124+C126</f>
        <v>5.6499999999999995E-2</v>
      </c>
      <c r="F122" s="71"/>
      <c r="G122" s="71"/>
    </row>
    <row r="123" spans="1:7" ht="16.2" thickBot="1" x14ac:dyDescent="0.35">
      <c r="A123" s="44"/>
      <c r="B123" s="45" t="s">
        <v>103</v>
      </c>
      <c r="C123" s="57">
        <v>0.03</v>
      </c>
      <c r="D123" s="46">
        <f>C123*E128</f>
        <v>274.16245167986648</v>
      </c>
      <c r="E123" s="71"/>
      <c r="F123" s="71"/>
      <c r="G123" s="71"/>
    </row>
    <row r="124" spans="1:7" ht="16.2" thickBot="1" x14ac:dyDescent="0.35">
      <c r="A124" s="44"/>
      <c r="B124" s="45" t="s">
        <v>104</v>
      </c>
      <c r="C124" s="57">
        <v>6.4999999999999997E-3</v>
      </c>
      <c r="D124" s="46">
        <f>C124*E128</f>
        <v>59.401864530637738</v>
      </c>
      <c r="E124" s="71"/>
      <c r="F124" s="71"/>
      <c r="G124" s="71"/>
    </row>
    <row r="125" spans="1:7" ht="16.2" thickBot="1" x14ac:dyDescent="0.35">
      <c r="A125" s="44"/>
      <c r="B125" s="75" t="s">
        <v>106</v>
      </c>
      <c r="C125" s="77">
        <v>0</v>
      </c>
      <c r="D125" s="76">
        <f>C125*E128</f>
        <v>0</v>
      </c>
      <c r="E125" s="71"/>
      <c r="F125" s="71"/>
      <c r="G125" s="71"/>
    </row>
    <row r="126" spans="1:7" ht="16.2" thickBot="1" x14ac:dyDescent="0.35">
      <c r="A126" s="44"/>
      <c r="B126" s="75" t="s">
        <v>107</v>
      </c>
      <c r="C126" s="77">
        <v>0.02</v>
      </c>
      <c r="D126" s="76">
        <f>C126*E128</f>
        <v>182.77496778657766</v>
      </c>
      <c r="E126" s="71"/>
      <c r="F126" s="71"/>
      <c r="G126" s="71"/>
    </row>
    <row r="127" spans="1:7" ht="16.2" thickBot="1" x14ac:dyDescent="0.35">
      <c r="A127" s="180" t="s">
        <v>63</v>
      </c>
      <c r="B127" s="181"/>
      <c r="C127" s="77">
        <f>C119+C120+C122+C125+C126</f>
        <v>0.25650000000000001</v>
      </c>
      <c r="D127" s="76">
        <f>D119+D120+D122+D125+D126</f>
        <v>2012.7904510381381</v>
      </c>
      <c r="E127" s="71"/>
      <c r="F127" s="78">
        <f>C138+D119+D120</f>
        <v>8622.4091053318007</v>
      </c>
      <c r="G127" s="71"/>
    </row>
    <row r="128" spans="1:7" x14ac:dyDescent="0.3">
      <c r="E128" s="71">
        <f>(F127)/(100%-E122)</f>
        <v>9138.7483893288827</v>
      </c>
      <c r="F128" s="71"/>
      <c r="G128" s="71"/>
    </row>
    <row r="129" spans="1:7" x14ac:dyDescent="0.3">
      <c r="E129" s="71"/>
      <c r="F129" s="71"/>
      <c r="G129" s="71"/>
    </row>
    <row r="130" spans="1:7" x14ac:dyDescent="0.3">
      <c r="A130" s="176" t="s">
        <v>94</v>
      </c>
      <c r="B130" s="176"/>
      <c r="C130" s="176"/>
      <c r="E130" s="71"/>
      <c r="F130" s="71"/>
      <c r="G130" s="71"/>
    </row>
    <row r="131" spans="1:7" ht="16.2" thickBot="1" x14ac:dyDescent="0.35">
      <c r="E131" s="71"/>
      <c r="F131" s="71"/>
      <c r="G131" s="71"/>
    </row>
    <row r="132" spans="1:7" ht="16.2" thickBot="1" x14ac:dyDescent="0.35">
      <c r="A132" s="42"/>
      <c r="B132" s="43" t="s">
        <v>95</v>
      </c>
      <c r="C132" s="43" t="s">
        <v>36</v>
      </c>
      <c r="E132" s="71"/>
      <c r="F132" s="71"/>
      <c r="G132" s="71"/>
    </row>
    <row r="133" spans="1:7" ht="16.2" thickBot="1" x14ac:dyDescent="0.35">
      <c r="A133" s="79" t="s">
        <v>37</v>
      </c>
      <c r="B133" s="45" t="s">
        <v>34</v>
      </c>
      <c r="C133" s="80">
        <f>C14</f>
        <v>3138.1027732363636</v>
      </c>
      <c r="E133" s="71"/>
      <c r="F133" s="71"/>
      <c r="G133" s="71"/>
    </row>
    <row r="134" spans="1:7" ht="16.2" thickBot="1" x14ac:dyDescent="0.35">
      <c r="A134" s="79" t="s">
        <v>39</v>
      </c>
      <c r="B134" s="45" t="s">
        <v>47</v>
      </c>
      <c r="C134" s="80">
        <f>C61</f>
        <v>3023.5122483950699</v>
      </c>
    </row>
    <row r="135" spans="1:7" ht="16.2" thickBot="1" x14ac:dyDescent="0.35">
      <c r="A135" s="79" t="s">
        <v>40</v>
      </c>
      <c r="B135" s="45" t="s">
        <v>70</v>
      </c>
      <c r="C135" s="80">
        <f>D73</f>
        <v>223.04128222832918</v>
      </c>
    </row>
    <row r="136" spans="1:7" ht="16.2" thickBot="1" x14ac:dyDescent="0.35">
      <c r="A136" s="79" t="s">
        <v>41</v>
      </c>
      <c r="B136" s="45" t="s">
        <v>78</v>
      </c>
      <c r="C136" s="80">
        <f>C103</f>
        <v>451.13496776431521</v>
      </c>
    </row>
    <row r="137" spans="1:7" ht="16.2" thickBot="1" x14ac:dyDescent="0.35">
      <c r="A137" s="79" t="s">
        <v>42</v>
      </c>
      <c r="B137" s="45" t="s">
        <v>90</v>
      </c>
      <c r="C137" s="80">
        <f>C113</f>
        <v>290.16666666666669</v>
      </c>
    </row>
    <row r="138" spans="1:7" ht="16.5" customHeight="1" thickBot="1" x14ac:dyDescent="0.35">
      <c r="A138" s="177" t="s">
        <v>96</v>
      </c>
      <c r="B138" s="178"/>
      <c r="C138" s="80">
        <f>SUM(C133:C137)</f>
        <v>7125.9579382907441</v>
      </c>
    </row>
    <row r="139" spans="1:7" ht="16.2" thickBot="1" x14ac:dyDescent="0.35">
      <c r="A139" s="79" t="s">
        <v>44</v>
      </c>
      <c r="B139" s="45" t="s">
        <v>97</v>
      </c>
      <c r="C139" s="80">
        <f>D127</f>
        <v>2012.7904510381381</v>
      </c>
    </row>
    <row r="140" spans="1:7" ht="16.5" customHeight="1" x14ac:dyDescent="0.3">
      <c r="A140" s="174" t="s">
        <v>98</v>
      </c>
      <c r="B140" s="175"/>
      <c r="C140" s="81">
        <f>C138+C139</f>
        <v>9138.7483893288827</v>
      </c>
    </row>
    <row r="141" spans="1:7" ht="16.5" customHeight="1" x14ac:dyDescent="0.3">
      <c r="A141" s="171" t="s">
        <v>116</v>
      </c>
      <c r="B141" s="172"/>
      <c r="C141" s="82">
        <v>2</v>
      </c>
    </row>
    <row r="142" spans="1:7" ht="16.2" thickBot="1" x14ac:dyDescent="0.35">
      <c r="A142" s="173" t="s">
        <v>117</v>
      </c>
      <c r="B142" s="173"/>
      <c r="C142" s="83">
        <f>C140*C141</f>
        <v>18277.496778657765</v>
      </c>
    </row>
  </sheetData>
  <sheetProtection password="CDE0" sheet="1" objects="1" scenarios="1"/>
  <mergeCells count="35">
    <mergeCell ref="B6:C6"/>
    <mergeCell ref="A1:D1"/>
    <mergeCell ref="A2:D2"/>
    <mergeCell ref="A3:D3"/>
    <mergeCell ref="B4:C4"/>
    <mergeCell ref="B5:C5"/>
    <mergeCell ref="A64:C64"/>
    <mergeCell ref="A7:C7"/>
    <mergeCell ref="A14:B14"/>
    <mergeCell ref="A17:C17"/>
    <mergeCell ref="A19:C19"/>
    <mergeCell ref="A24:B24"/>
    <mergeCell ref="A27:D27"/>
    <mergeCell ref="A38:B38"/>
    <mergeCell ref="A41:C41"/>
    <mergeCell ref="A52:B52"/>
    <mergeCell ref="A55:C55"/>
    <mergeCell ref="A61:B61"/>
    <mergeCell ref="A127:B127"/>
    <mergeCell ref="A73:B73"/>
    <mergeCell ref="A76:C76"/>
    <mergeCell ref="A79:C79"/>
    <mergeCell ref="A88:B88"/>
    <mergeCell ref="A91:C91"/>
    <mergeCell ref="A95:B95"/>
    <mergeCell ref="A98:C98"/>
    <mergeCell ref="A103:B103"/>
    <mergeCell ref="A106:C106"/>
    <mergeCell ref="A113:B113"/>
    <mergeCell ref="A116:C116"/>
    <mergeCell ref="A130:C130"/>
    <mergeCell ref="A138:B138"/>
    <mergeCell ref="A140:B140"/>
    <mergeCell ref="A141:B141"/>
    <mergeCell ref="A142:B142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4" max="3" man="1"/>
    <brk id="97" max="3" man="1"/>
  </rowBreaks>
  <ignoredErrors>
    <ignoredError sqref="B50:B51 C46 B44:B49" unlockedFormula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opLeftCell="A103" workbookViewId="0">
      <selection activeCell="C117" sqref="C117"/>
    </sheetView>
  </sheetViews>
  <sheetFormatPr defaultColWidth="9.109375" defaultRowHeight="15.6" x14ac:dyDescent="0.3"/>
  <cols>
    <col min="1" max="1" width="16.33203125" style="39" customWidth="1"/>
    <col min="2" max="2" width="72.109375" style="39" customWidth="1"/>
    <col min="3" max="3" width="18" style="39" customWidth="1"/>
    <col min="4" max="4" width="14.33203125" style="39" customWidth="1"/>
    <col min="5" max="5" width="12.6640625" style="39" customWidth="1"/>
    <col min="6" max="6" width="14" style="39" bestFit="1" customWidth="1"/>
    <col min="7" max="7" width="15.109375" style="39" customWidth="1"/>
    <col min="8" max="16384" width="9.109375" style="39"/>
  </cols>
  <sheetData>
    <row r="1" spans="1:5" ht="22.8" x14ac:dyDescent="0.4">
      <c r="A1" s="184" t="s">
        <v>99</v>
      </c>
      <c r="B1" s="184"/>
      <c r="C1" s="184"/>
      <c r="D1" s="184"/>
    </row>
    <row r="2" spans="1:5" ht="22.8" x14ac:dyDescent="0.4">
      <c r="A2" s="184" t="s">
        <v>100</v>
      </c>
      <c r="B2" s="184"/>
      <c r="C2" s="184"/>
      <c r="D2" s="184"/>
    </row>
    <row r="3" spans="1:5" x14ac:dyDescent="0.3">
      <c r="A3" s="188"/>
      <c r="B3" s="188"/>
      <c r="C3" s="188"/>
      <c r="D3" s="188"/>
    </row>
    <row r="4" spans="1:5" x14ac:dyDescent="0.3">
      <c r="A4" s="40" t="s">
        <v>108</v>
      </c>
      <c r="B4" s="183" t="s">
        <v>184</v>
      </c>
      <c r="C4" s="183"/>
    </row>
    <row r="5" spans="1:5" x14ac:dyDescent="0.3">
      <c r="A5" s="40" t="s">
        <v>109</v>
      </c>
      <c r="B5" s="183" t="s">
        <v>139</v>
      </c>
      <c r="C5" s="183"/>
      <c r="E5" s="41"/>
    </row>
    <row r="6" spans="1:5" x14ac:dyDescent="0.3">
      <c r="A6" s="40"/>
      <c r="B6" s="183"/>
      <c r="C6" s="183"/>
    </row>
    <row r="7" spans="1:5" x14ac:dyDescent="0.3">
      <c r="A7" s="187" t="s">
        <v>34</v>
      </c>
      <c r="B7" s="187"/>
      <c r="C7" s="187"/>
    </row>
    <row r="8" spans="1:5" ht="16.2" thickBot="1" x14ac:dyDescent="0.35"/>
    <row r="9" spans="1:5" ht="16.2" thickBot="1" x14ac:dyDescent="0.35">
      <c r="A9" s="42">
        <v>1</v>
      </c>
      <c r="B9" s="43" t="s">
        <v>35</v>
      </c>
      <c r="C9" s="43" t="s">
        <v>36</v>
      </c>
    </row>
    <row r="10" spans="1:5" ht="16.2" thickBot="1" x14ac:dyDescent="0.35">
      <c r="A10" s="44" t="s">
        <v>37</v>
      </c>
      <c r="B10" s="45" t="s">
        <v>38</v>
      </c>
      <c r="C10" s="46">
        <v>2045.92</v>
      </c>
    </row>
    <row r="11" spans="1:5" ht="16.2" thickBot="1" x14ac:dyDescent="0.35">
      <c r="A11" s="44" t="s">
        <v>39</v>
      </c>
      <c r="B11" s="45" t="s">
        <v>113</v>
      </c>
      <c r="C11" s="46">
        <f>C10*0.3</f>
        <v>613.77599999999995</v>
      </c>
    </row>
    <row r="12" spans="1:5" ht="16.2" thickBot="1" x14ac:dyDescent="0.35">
      <c r="A12" s="185" t="s">
        <v>5</v>
      </c>
      <c r="B12" s="186"/>
      <c r="C12" s="47">
        <f>SUM(C10:C11)</f>
        <v>2659.6959999999999</v>
      </c>
    </row>
    <row r="15" spans="1:5" x14ac:dyDescent="0.3">
      <c r="A15" s="176" t="s">
        <v>47</v>
      </c>
      <c r="B15" s="176"/>
      <c r="C15" s="176"/>
    </row>
    <row r="16" spans="1:5" x14ac:dyDescent="0.3">
      <c r="A16" s="48"/>
    </row>
    <row r="17" spans="1:4" x14ac:dyDescent="0.3">
      <c r="A17" s="179" t="s">
        <v>48</v>
      </c>
      <c r="B17" s="179"/>
      <c r="C17" s="179"/>
    </row>
    <row r="18" spans="1:4" ht="16.2" thickBot="1" x14ac:dyDescent="0.35"/>
    <row r="19" spans="1:4" ht="16.2" thickBot="1" x14ac:dyDescent="0.35">
      <c r="A19" s="42" t="s">
        <v>49</v>
      </c>
      <c r="B19" s="43" t="s">
        <v>50</v>
      </c>
      <c r="C19" s="43" t="s">
        <v>56</v>
      </c>
      <c r="D19" s="43" t="s">
        <v>36</v>
      </c>
    </row>
    <row r="20" spans="1:4" ht="16.2" thickBot="1" x14ac:dyDescent="0.35">
      <c r="A20" s="44" t="s">
        <v>37</v>
      </c>
      <c r="B20" s="49" t="s">
        <v>51</v>
      </c>
      <c r="C20" s="50">
        <f>'Posto 12x36 diurno ISS 2%'!C20</f>
        <v>8.3299999999999999E-2</v>
      </c>
      <c r="D20" s="51">
        <f>C$12*C20</f>
        <v>221.5526768</v>
      </c>
    </row>
    <row r="21" spans="1:4" ht="16.2" thickBot="1" x14ac:dyDescent="0.35">
      <c r="A21" s="44" t="s">
        <v>39</v>
      </c>
      <c r="B21" s="52" t="s">
        <v>52</v>
      </c>
      <c r="C21" s="50">
        <f>'Posto 12x36 diurno ISS 2%'!C21</f>
        <v>0.121</v>
      </c>
      <c r="D21" s="54">
        <f>C$12*C21</f>
        <v>321.823216</v>
      </c>
    </row>
    <row r="22" spans="1:4" ht="16.2" thickBot="1" x14ac:dyDescent="0.35">
      <c r="A22" s="177" t="s">
        <v>5</v>
      </c>
      <c r="B22" s="178"/>
      <c r="C22" s="55">
        <f>SUM(C20:C21)</f>
        <v>0.20429999999999998</v>
      </c>
      <c r="D22" s="56">
        <f>C$12*C22</f>
        <v>543.37589279999997</v>
      </c>
    </row>
    <row r="25" spans="1:4" x14ac:dyDescent="0.3">
      <c r="A25" s="182" t="s">
        <v>53</v>
      </c>
      <c r="B25" s="182"/>
      <c r="C25" s="182"/>
      <c r="D25" s="182"/>
    </row>
    <row r="26" spans="1:4" ht="16.2" thickBot="1" x14ac:dyDescent="0.35"/>
    <row r="27" spans="1:4" ht="16.2" thickBot="1" x14ac:dyDescent="0.35">
      <c r="A27" s="42" t="s">
        <v>54</v>
      </c>
      <c r="B27" s="43" t="s">
        <v>55</v>
      </c>
      <c r="C27" s="43" t="s">
        <v>56</v>
      </c>
      <c r="D27" s="43" t="s">
        <v>36</v>
      </c>
    </row>
    <row r="28" spans="1:4" ht="16.2" thickBot="1" x14ac:dyDescent="0.35">
      <c r="A28" s="44" t="s">
        <v>37</v>
      </c>
      <c r="B28" s="45" t="s">
        <v>57</v>
      </c>
      <c r="C28" s="50">
        <f>'Posto 12x36 diurno ISS 2%'!C28</f>
        <v>0.2</v>
      </c>
      <c r="D28" s="54">
        <f t="shared" ref="D28:D36" si="0">(D$22+C$12)*C28</f>
        <v>640.61437855999998</v>
      </c>
    </row>
    <row r="29" spans="1:4" ht="16.2" thickBot="1" x14ac:dyDescent="0.35">
      <c r="A29" s="44" t="s">
        <v>39</v>
      </c>
      <c r="B29" s="45" t="s">
        <v>58</v>
      </c>
      <c r="C29" s="50">
        <f>'Posto 12x36 diurno ISS 2%'!C29</f>
        <v>2.5000000000000001E-2</v>
      </c>
      <c r="D29" s="54">
        <f t="shared" si="0"/>
        <v>80.076797319999997</v>
      </c>
    </row>
    <row r="30" spans="1:4" ht="16.2" thickBot="1" x14ac:dyDescent="0.35">
      <c r="A30" s="44" t="s">
        <v>40</v>
      </c>
      <c r="B30" s="45" t="s">
        <v>59</v>
      </c>
      <c r="C30" s="50">
        <f>'Posto 12x36 diurno ISS 2%'!C30</f>
        <v>0.03</v>
      </c>
      <c r="D30" s="54">
        <f t="shared" si="0"/>
        <v>96.092156783999982</v>
      </c>
    </row>
    <row r="31" spans="1:4" ht="16.2" thickBot="1" x14ac:dyDescent="0.35">
      <c r="A31" s="44" t="s">
        <v>41</v>
      </c>
      <c r="B31" s="45" t="s">
        <v>60</v>
      </c>
      <c r="C31" s="50">
        <f>'Posto 12x36 diurno ISS 2%'!C31</f>
        <v>1.4999999999999999E-2</v>
      </c>
      <c r="D31" s="54">
        <f t="shared" si="0"/>
        <v>48.046078391999991</v>
      </c>
    </row>
    <row r="32" spans="1:4" ht="16.2" thickBot="1" x14ac:dyDescent="0.35">
      <c r="A32" s="44" t="s">
        <v>42</v>
      </c>
      <c r="B32" s="45" t="s">
        <v>61</v>
      </c>
      <c r="C32" s="50">
        <f>'Posto 12x36 diurno ISS 2%'!C32</f>
        <v>0.01</v>
      </c>
      <c r="D32" s="54">
        <f t="shared" si="0"/>
        <v>32.030718927999999</v>
      </c>
    </row>
    <row r="33" spans="1:5" ht="16.2" thickBot="1" x14ac:dyDescent="0.35">
      <c r="A33" s="44" t="s">
        <v>44</v>
      </c>
      <c r="B33" s="45" t="s">
        <v>6</v>
      </c>
      <c r="C33" s="50">
        <f>'Posto 12x36 diurno ISS 2%'!C33</f>
        <v>6.0000000000000001E-3</v>
      </c>
      <c r="D33" s="54">
        <f t="shared" si="0"/>
        <v>19.2184313568</v>
      </c>
    </row>
    <row r="34" spans="1:5" ht="16.2" thickBot="1" x14ac:dyDescent="0.35">
      <c r="A34" s="44" t="s">
        <v>45</v>
      </c>
      <c r="B34" s="45" t="s">
        <v>7</v>
      </c>
      <c r="C34" s="50">
        <f>'Posto 12x36 diurno ISS 2%'!C34</f>
        <v>2E-3</v>
      </c>
      <c r="D34" s="54">
        <f t="shared" si="0"/>
        <v>6.4061437855999994</v>
      </c>
    </row>
    <row r="35" spans="1:5" ht="16.2" thickBot="1" x14ac:dyDescent="0.35">
      <c r="A35" s="44" t="s">
        <v>62</v>
      </c>
      <c r="B35" s="45" t="s">
        <v>8</v>
      </c>
      <c r="C35" s="50">
        <f>'Posto 12x36 diurno ISS 2%'!C35</f>
        <v>0.08</v>
      </c>
      <c r="D35" s="54">
        <f t="shared" si="0"/>
        <v>256.24575142399999</v>
      </c>
    </row>
    <row r="36" spans="1:5" ht="16.2" thickBot="1" x14ac:dyDescent="0.35">
      <c r="A36" s="177" t="s">
        <v>63</v>
      </c>
      <c r="B36" s="178"/>
      <c r="C36" s="57">
        <f>SUM(C28:C35)</f>
        <v>0.36800000000000005</v>
      </c>
      <c r="D36" s="54">
        <f t="shared" si="0"/>
        <v>1178.7304565504</v>
      </c>
      <c r="E36" s="59">
        <f>C36*C22</f>
        <v>7.5182399999999996E-2</v>
      </c>
    </row>
    <row r="39" spans="1:5" x14ac:dyDescent="0.3">
      <c r="A39" s="179" t="s">
        <v>64</v>
      </c>
      <c r="B39" s="179"/>
      <c r="C39" s="179"/>
    </row>
    <row r="40" spans="1:5" ht="16.2" thickBot="1" x14ac:dyDescent="0.35"/>
    <row r="41" spans="1:5" ht="16.2" thickBot="1" x14ac:dyDescent="0.35">
      <c r="A41" s="42" t="s">
        <v>65</v>
      </c>
      <c r="B41" s="43" t="s">
        <v>66</v>
      </c>
      <c r="C41" s="43" t="s">
        <v>36</v>
      </c>
    </row>
    <row r="42" spans="1:5" ht="16.2" thickBot="1" x14ac:dyDescent="0.35">
      <c r="A42" s="44" t="s">
        <v>37</v>
      </c>
      <c r="B42" s="86" t="str">
        <f>'Posto 12x36 diurno ISS 2%'!B42</f>
        <v>Transporte</v>
      </c>
      <c r="C42" s="87">
        <f>'Planilha de Apoio - P 12 x 36'!D14</f>
        <v>75.104800000000012</v>
      </c>
    </row>
    <row r="43" spans="1:5" ht="16.2" thickBot="1" x14ac:dyDescent="0.35">
      <c r="A43" s="44" t="s">
        <v>39</v>
      </c>
      <c r="B43" s="86" t="str">
        <f>'Posto 12x36 diurno ISS 2%'!B43</f>
        <v>Auxílio-Refeição</v>
      </c>
      <c r="C43" s="63">
        <f>'Planilha de Apoio - P 12 x 36'!D21</f>
        <v>461.77480000000003</v>
      </c>
    </row>
    <row r="44" spans="1:5" ht="16.2" thickBot="1" x14ac:dyDescent="0.35">
      <c r="A44" s="44" t="s">
        <v>40</v>
      </c>
      <c r="B44" s="86" t="str">
        <f>'Posto 12x36 diurno ISS 2%'!B44</f>
        <v>Benefício Seguro de Vida em Grupo</v>
      </c>
      <c r="C44" s="63">
        <f>'Posto 12x36 diurno ISS 2%'!C44</f>
        <v>20</v>
      </c>
    </row>
    <row r="45" spans="1:5" ht="16.2" thickBot="1" x14ac:dyDescent="0.35">
      <c r="A45" s="61" t="s">
        <v>41</v>
      </c>
      <c r="B45" s="86" t="str">
        <f>'Posto 12x36 diurno ISS 2%'!B45</f>
        <v>Assistência Médica</v>
      </c>
      <c r="C45" s="63">
        <f>'Planilha de Apoio - P 12 x 36'!D25</f>
        <v>178.57149999999999</v>
      </c>
    </row>
    <row r="46" spans="1:5" ht="16.2" thickBot="1" x14ac:dyDescent="0.35">
      <c r="A46" s="61" t="s">
        <v>42</v>
      </c>
      <c r="B46" s="86" t="str">
        <f>'Posto 12x36 diurno ISS 2%'!B46</f>
        <v>Cesta Básica Suplementar</v>
      </c>
      <c r="C46" s="63">
        <f>'Posto 12x36 diurno ISS 2%'!C46</f>
        <v>178.57149999999999</v>
      </c>
    </row>
    <row r="47" spans="1:5" ht="16.2" thickBot="1" x14ac:dyDescent="0.35">
      <c r="A47" s="61" t="s">
        <v>44</v>
      </c>
      <c r="B47" s="86" t="str">
        <f>'Posto 12x36 diurno ISS 2%'!B47</f>
        <v>Reciclagem</v>
      </c>
      <c r="C47" s="63">
        <f>'Posto 12x36 diurno ISS 2%'!C47</f>
        <v>35</v>
      </c>
    </row>
    <row r="48" spans="1:5" ht="16.2" thickBot="1" x14ac:dyDescent="0.35">
      <c r="A48" s="61" t="s">
        <v>45</v>
      </c>
      <c r="B48" s="86" t="str">
        <f>'Posto 12x36 diurno ISS 2%'!B48</f>
        <v>Participação nos Lucros</v>
      </c>
      <c r="C48" s="63">
        <f>'Posto 12x36 diurno ISS 2%'!C48</f>
        <v>42.623333333333335</v>
      </c>
    </row>
    <row r="49" spans="1:4" ht="16.2" thickBot="1" x14ac:dyDescent="0.35">
      <c r="A49" s="61" t="s">
        <v>62</v>
      </c>
      <c r="B49" s="86" t="str">
        <f>'Posto 12x36 diurno ISS 2%'!B49</f>
        <v>Outro (Especificar)</v>
      </c>
      <c r="C49" s="63">
        <f>'Posto 12x36 diurno ISS 2%'!C49</f>
        <v>0</v>
      </c>
    </row>
    <row r="50" spans="1:4" ht="16.2" thickBot="1" x14ac:dyDescent="0.35">
      <c r="A50" s="185" t="s">
        <v>5</v>
      </c>
      <c r="B50" s="186"/>
      <c r="C50" s="46">
        <f>SUM(C42:C49)</f>
        <v>991.64593333333335</v>
      </c>
    </row>
    <row r="53" spans="1:4" x14ac:dyDescent="0.3">
      <c r="A53" s="179" t="s">
        <v>68</v>
      </c>
      <c r="B53" s="179"/>
      <c r="C53" s="179"/>
    </row>
    <row r="54" spans="1:4" ht="16.2" thickBot="1" x14ac:dyDescent="0.35"/>
    <row r="55" spans="1:4" ht="16.2" thickBot="1" x14ac:dyDescent="0.35">
      <c r="A55" s="42">
        <v>2</v>
      </c>
      <c r="B55" s="43" t="s">
        <v>69</v>
      </c>
      <c r="C55" s="43" t="s">
        <v>36</v>
      </c>
    </row>
    <row r="56" spans="1:4" ht="16.2" thickBot="1" x14ac:dyDescent="0.35">
      <c r="A56" s="44" t="s">
        <v>49</v>
      </c>
      <c r="B56" s="45" t="s">
        <v>50</v>
      </c>
      <c r="C56" s="46">
        <f>D22</f>
        <v>543.37589279999997</v>
      </c>
    </row>
    <row r="57" spans="1:4" ht="16.2" thickBot="1" x14ac:dyDescent="0.35">
      <c r="A57" s="44" t="s">
        <v>54</v>
      </c>
      <c r="B57" s="45" t="s">
        <v>55</v>
      </c>
      <c r="C57" s="46">
        <f>D36</f>
        <v>1178.7304565504</v>
      </c>
    </row>
    <row r="58" spans="1:4" ht="16.2" thickBot="1" x14ac:dyDescent="0.35">
      <c r="A58" s="44" t="s">
        <v>65</v>
      </c>
      <c r="B58" s="45" t="s">
        <v>66</v>
      </c>
      <c r="C58" s="46">
        <f>C50</f>
        <v>991.64593333333335</v>
      </c>
    </row>
    <row r="59" spans="1:4" ht="16.2" thickBot="1" x14ac:dyDescent="0.35">
      <c r="A59" s="177" t="s">
        <v>5</v>
      </c>
      <c r="B59" s="178"/>
      <c r="C59" s="46">
        <f>SUM(C56:C58)</f>
        <v>2713.7522826837335</v>
      </c>
    </row>
    <row r="60" spans="1:4" x14ac:dyDescent="0.3">
      <c r="A60" s="64"/>
    </row>
    <row r="62" spans="1:4" x14ac:dyDescent="0.3">
      <c r="A62" s="176" t="s">
        <v>70</v>
      </c>
      <c r="B62" s="176"/>
      <c r="C62" s="176"/>
    </row>
    <row r="63" spans="1:4" ht="16.2" thickBot="1" x14ac:dyDescent="0.35"/>
    <row r="64" spans="1:4" ht="16.2" thickBot="1" x14ac:dyDescent="0.35">
      <c r="A64" s="42">
        <v>3</v>
      </c>
      <c r="B64" s="43" t="s">
        <v>71</v>
      </c>
      <c r="C64" s="43" t="s">
        <v>56</v>
      </c>
      <c r="D64" s="43" t="s">
        <v>36</v>
      </c>
    </row>
    <row r="65" spans="1:4" ht="16.2" thickBot="1" x14ac:dyDescent="0.35">
      <c r="A65" s="44" t="s">
        <v>37</v>
      </c>
      <c r="B65" s="65" t="s">
        <v>72</v>
      </c>
      <c r="C65" s="50">
        <f>'Posto 12x36 diurno ISS 2%'!C65</f>
        <v>4.1999999999999997E-3</v>
      </c>
      <c r="D65" s="46">
        <f>(C$12)*C65</f>
        <v>11.170723199999999</v>
      </c>
    </row>
    <row r="66" spans="1:4" ht="16.2" thickBot="1" x14ac:dyDescent="0.35">
      <c r="A66" s="44" t="s">
        <v>39</v>
      </c>
      <c r="B66" s="67" t="s">
        <v>73</v>
      </c>
      <c r="C66" s="50">
        <f>'Posto 12x36 diurno ISS 2%'!C66</f>
        <v>3.3599999999999998E-4</v>
      </c>
      <c r="D66" s="46">
        <f>(C$12)*C66</f>
        <v>0.89365785599999992</v>
      </c>
    </row>
    <row r="67" spans="1:4" ht="16.2" thickBot="1" x14ac:dyDescent="0.35">
      <c r="A67" s="44" t="s">
        <v>40</v>
      </c>
      <c r="B67" s="65" t="s">
        <v>127</v>
      </c>
      <c r="C67" s="50">
        <f>'Posto 12x36 diurno ISS 2%'!C67</f>
        <v>3.5999999999999999E-3</v>
      </c>
      <c r="D67" s="46">
        <f>C67*C12</f>
        <v>9.5749055999999992</v>
      </c>
    </row>
    <row r="68" spans="1:4" ht="16.2" thickBot="1" x14ac:dyDescent="0.35">
      <c r="A68" s="44" t="s">
        <v>41</v>
      </c>
      <c r="B68" s="65" t="s">
        <v>75</v>
      </c>
      <c r="C68" s="50">
        <f>'Posto 12x36 diurno ISS 2%'!C68</f>
        <v>1.9400000000000001E-2</v>
      </c>
      <c r="D68" s="46">
        <f>(C$12)*C68</f>
        <v>51.598102400000002</v>
      </c>
    </row>
    <row r="69" spans="1:4" ht="16.2" thickBot="1" x14ac:dyDescent="0.35">
      <c r="A69" s="44" t="s">
        <v>42</v>
      </c>
      <c r="B69" s="65" t="s">
        <v>76</v>
      </c>
      <c r="C69" s="50">
        <f>'Posto 12x36 diurno ISS 2%'!C69</f>
        <v>7.1392000000000009E-3</v>
      </c>
      <c r="D69" s="46">
        <f>C69*C12</f>
        <v>18.988101683200004</v>
      </c>
    </row>
    <row r="70" spans="1:4" ht="16.2" thickBot="1" x14ac:dyDescent="0.35">
      <c r="A70" s="44" t="s">
        <v>44</v>
      </c>
      <c r="B70" s="65" t="s">
        <v>128</v>
      </c>
      <c r="C70" s="50">
        <f>'Posto 12x36 diurno ISS 2%'!C70</f>
        <v>3.6400000000000002E-2</v>
      </c>
      <c r="D70" s="46">
        <f>C70*C12</f>
        <v>96.812934400000003</v>
      </c>
    </row>
    <row r="71" spans="1:4" ht="16.2" thickBot="1" x14ac:dyDescent="0.35">
      <c r="A71" s="177" t="s">
        <v>5</v>
      </c>
      <c r="B71" s="178"/>
      <c r="C71" s="69">
        <f>SUM(C65:C70)</f>
        <v>7.1075200000000005E-2</v>
      </c>
      <c r="D71" s="46">
        <f>SUM(D65:D70)</f>
        <v>189.0384251392</v>
      </c>
    </row>
    <row r="74" spans="1:4" x14ac:dyDescent="0.3">
      <c r="A74" s="176" t="s">
        <v>78</v>
      </c>
      <c r="B74" s="176"/>
      <c r="C74" s="176"/>
    </row>
    <row r="77" spans="1:4" x14ac:dyDescent="0.3">
      <c r="A77" s="179" t="s">
        <v>79</v>
      </c>
      <c r="B77" s="179"/>
      <c r="C77" s="179"/>
    </row>
    <row r="78" spans="1:4" ht="16.2" thickBot="1" x14ac:dyDescent="0.35">
      <c r="A78" s="48"/>
    </row>
    <row r="79" spans="1:4" ht="16.2" thickBot="1" x14ac:dyDescent="0.35">
      <c r="A79" s="42" t="s">
        <v>80</v>
      </c>
      <c r="B79" s="43" t="s">
        <v>81</v>
      </c>
      <c r="C79" s="43" t="s">
        <v>56</v>
      </c>
      <c r="D79" s="43" t="s">
        <v>36</v>
      </c>
    </row>
    <row r="80" spans="1:4" ht="16.2" thickBot="1" x14ac:dyDescent="0.35">
      <c r="A80" s="44" t="s">
        <v>37</v>
      </c>
      <c r="B80" s="45" t="s">
        <v>157</v>
      </c>
      <c r="C80" s="50">
        <f>'Posto 12x36 diurno ISS 2%'!C80</f>
        <v>6.9444444444444441E-3</v>
      </c>
      <c r="D80" s="46">
        <f t="shared" ref="D80:D86" si="1">(C$12)*C80</f>
        <v>18.470111111111109</v>
      </c>
    </row>
    <row r="81" spans="1:6" ht="16.2" thickBot="1" x14ac:dyDescent="0.35">
      <c r="A81" s="44" t="s">
        <v>39</v>
      </c>
      <c r="B81" s="45" t="s">
        <v>81</v>
      </c>
      <c r="C81" s="50">
        <f>'Posto 12x36 diurno ISS 2%'!C81</f>
        <v>8.0000000000000002E-3</v>
      </c>
      <c r="D81" s="46">
        <f t="shared" si="1"/>
        <v>21.277567999999999</v>
      </c>
    </row>
    <row r="82" spans="1:6" ht="16.2" thickBot="1" x14ac:dyDescent="0.35">
      <c r="A82" s="44" t="s">
        <v>40</v>
      </c>
      <c r="B82" s="45" t="s">
        <v>82</v>
      </c>
      <c r="C82" s="50">
        <f>'Posto 12x36 diurno ISS 2%'!C82</f>
        <v>1.4999999999999999E-2</v>
      </c>
      <c r="D82" s="46">
        <f t="shared" si="1"/>
        <v>39.895440000000001</v>
      </c>
    </row>
    <row r="83" spans="1:6" ht="16.2" thickBot="1" x14ac:dyDescent="0.35">
      <c r="A83" s="44" t="s">
        <v>41</v>
      </c>
      <c r="B83" s="45" t="s">
        <v>83</v>
      </c>
      <c r="C83" s="50">
        <f>'Posto 12x36 diurno ISS 2%'!C83</f>
        <v>0.01</v>
      </c>
      <c r="D83" s="46">
        <f t="shared" si="1"/>
        <v>26.596959999999999</v>
      </c>
    </row>
    <row r="84" spans="1:6" ht="16.2" thickBot="1" x14ac:dyDescent="0.35">
      <c r="A84" s="44" t="s">
        <v>42</v>
      </c>
      <c r="B84" s="45" t="s">
        <v>84</v>
      </c>
      <c r="C84" s="50">
        <f>'Posto 12x36 diurno ISS 2%'!C84</f>
        <v>0.01</v>
      </c>
      <c r="D84" s="46">
        <f t="shared" si="1"/>
        <v>26.596959999999999</v>
      </c>
    </row>
    <row r="85" spans="1:6" ht="16.2" thickBot="1" x14ac:dyDescent="0.35">
      <c r="A85" s="44" t="s">
        <v>44</v>
      </c>
      <c r="B85" s="88" t="s">
        <v>46</v>
      </c>
      <c r="C85" s="50">
        <f>'Posto 12x36 diurno ISS 2%'!C85</f>
        <v>0</v>
      </c>
      <c r="D85" s="46">
        <f t="shared" si="1"/>
        <v>0</v>
      </c>
    </row>
    <row r="86" spans="1:6" ht="16.2" thickBot="1" x14ac:dyDescent="0.35">
      <c r="A86" s="177" t="s">
        <v>63</v>
      </c>
      <c r="B86" s="178"/>
      <c r="C86" s="69">
        <f>SUM(C80:C85)</f>
        <v>4.9944444444444444E-2</v>
      </c>
      <c r="D86" s="46">
        <f t="shared" si="1"/>
        <v>132.8370391111111</v>
      </c>
    </row>
    <row r="87" spans="1:6" x14ac:dyDescent="0.3">
      <c r="C87" s="41">
        <f>C22+C36+C71+C86+E36</f>
        <v>0.76850204444444448</v>
      </c>
    </row>
    <row r="89" spans="1:6" x14ac:dyDescent="0.3">
      <c r="A89" s="179" t="s">
        <v>85</v>
      </c>
      <c r="B89" s="179"/>
      <c r="C89" s="179"/>
      <c r="F89" s="71"/>
    </row>
    <row r="90" spans="1:6" ht="16.2" thickBot="1" x14ac:dyDescent="0.35">
      <c r="A90" s="48"/>
      <c r="F90" s="71"/>
    </row>
    <row r="91" spans="1:6" ht="16.2" thickBot="1" x14ac:dyDescent="0.35">
      <c r="A91" s="42" t="s">
        <v>86</v>
      </c>
      <c r="B91" s="43" t="s">
        <v>125</v>
      </c>
      <c r="C91" s="43" t="s">
        <v>36</v>
      </c>
      <c r="F91" s="72">
        <f>C10+C11</f>
        <v>2659.6959999999999</v>
      </c>
    </row>
    <row r="92" spans="1:6" ht="16.2" thickBot="1" x14ac:dyDescent="0.35">
      <c r="A92" s="44" t="s">
        <v>37</v>
      </c>
      <c r="B92" s="45" t="s">
        <v>101</v>
      </c>
      <c r="C92" s="73">
        <f>F94</f>
        <v>294.40416814545461</v>
      </c>
      <c r="F92" s="72">
        <f>F91/220</f>
        <v>12.089527272727272</v>
      </c>
    </row>
    <row r="93" spans="1:6" ht="16.2" thickBot="1" x14ac:dyDescent="0.35">
      <c r="A93" s="177" t="s">
        <v>5</v>
      </c>
      <c r="B93" s="178"/>
      <c r="C93" s="73">
        <f>C92</f>
        <v>294.40416814545461</v>
      </c>
      <c r="F93" s="72">
        <f>F92*1.6</f>
        <v>19.343243636363638</v>
      </c>
    </row>
    <row r="94" spans="1:6" x14ac:dyDescent="0.3">
      <c r="F94" s="72">
        <f>F93*15.22</f>
        <v>294.40416814545461</v>
      </c>
    </row>
    <row r="95" spans="1:6" x14ac:dyDescent="0.3">
      <c r="F95" s="71"/>
    </row>
    <row r="96" spans="1:6" x14ac:dyDescent="0.3">
      <c r="A96" s="179" t="s">
        <v>88</v>
      </c>
      <c r="B96" s="179"/>
      <c r="C96" s="179"/>
    </row>
    <row r="97" spans="1:3" ht="16.2" thickBot="1" x14ac:dyDescent="0.35">
      <c r="A97" s="48"/>
    </row>
    <row r="98" spans="1:3" ht="16.2" thickBot="1" x14ac:dyDescent="0.35">
      <c r="A98" s="42">
        <v>4</v>
      </c>
      <c r="B98" s="43" t="s">
        <v>89</v>
      </c>
      <c r="C98" s="43" t="s">
        <v>36</v>
      </c>
    </row>
    <row r="99" spans="1:3" ht="16.2" thickBot="1" x14ac:dyDescent="0.35">
      <c r="A99" s="44" t="s">
        <v>80</v>
      </c>
      <c r="B99" s="45" t="s">
        <v>81</v>
      </c>
      <c r="C99" s="46">
        <f>D86</f>
        <v>132.8370391111111</v>
      </c>
    </row>
    <row r="100" spans="1:3" ht="16.2" thickBot="1" x14ac:dyDescent="0.35">
      <c r="A100" s="44" t="s">
        <v>86</v>
      </c>
      <c r="B100" s="45" t="s">
        <v>87</v>
      </c>
      <c r="C100" s="46">
        <f>C93</f>
        <v>294.40416814545461</v>
      </c>
    </row>
    <row r="101" spans="1:3" ht="16.2" thickBot="1" x14ac:dyDescent="0.35">
      <c r="A101" s="177" t="s">
        <v>5</v>
      </c>
      <c r="B101" s="178"/>
      <c r="C101" s="47">
        <f>C99+C100</f>
        <v>427.2412072565657</v>
      </c>
    </row>
    <row r="104" spans="1:3" x14ac:dyDescent="0.3">
      <c r="A104" s="176" t="s">
        <v>90</v>
      </c>
      <c r="B104" s="176"/>
      <c r="C104" s="176"/>
    </row>
    <row r="105" spans="1:3" ht="16.2" thickBot="1" x14ac:dyDescent="0.35"/>
    <row r="106" spans="1:3" ht="16.2" thickBot="1" x14ac:dyDescent="0.35">
      <c r="A106" s="42">
        <v>5</v>
      </c>
      <c r="B106" s="74" t="s">
        <v>22</v>
      </c>
      <c r="C106" s="43" t="s">
        <v>36</v>
      </c>
    </row>
    <row r="107" spans="1:3" ht="16.2" thickBot="1" x14ac:dyDescent="0.35">
      <c r="A107" s="44" t="s">
        <v>37</v>
      </c>
      <c r="B107" s="45" t="s">
        <v>91</v>
      </c>
      <c r="C107" s="63">
        <f>'Planilha de Apoio - P 12 x 36'!C50</f>
        <v>285.41666666666669</v>
      </c>
    </row>
    <row r="108" spans="1:3" ht="16.2" thickBot="1" x14ac:dyDescent="0.35">
      <c r="A108" s="44" t="s">
        <v>39</v>
      </c>
      <c r="B108" s="45" t="s">
        <v>92</v>
      </c>
      <c r="C108" s="63">
        <f>'Planilha de Apoio - P 12 x 36'!D34</f>
        <v>4.75</v>
      </c>
    </row>
    <row r="109" spans="1:3" ht="16.2" thickBot="1" x14ac:dyDescent="0.35">
      <c r="A109" s="44" t="s">
        <v>40</v>
      </c>
      <c r="B109" s="11" t="s">
        <v>141</v>
      </c>
      <c r="C109" s="8"/>
    </row>
    <row r="110" spans="1:3" ht="16.2" thickBot="1" x14ac:dyDescent="0.35">
      <c r="A110" s="44" t="s">
        <v>41</v>
      </c>
      <c r="B110" s="11" t="s">
        <v>141</v>
      </c>
      <c r="C110" s="8"/>
    </row>
    <row r="111" spans="1:3" ht="16.2" thickBot="1" x14ac:dyDescent="0.35">
      <c r="A111" s="177" t="s">
        <v>63</v>
      </c>
      <c r="B111" s="178"/>
      <c r="C111" s="46">
        <f>SUM(C107:C110)</f>
        <v>290.16666666666669</v>
      </c>
    </row>
    <row r="114" spans="1:6" x14ac:dyDescent="0.3">
      <c r="A114" s="176" t="s">
        <v>93</v>
      </c>
      <c r="B114" s="176"/>
      <c r="C114" s="176"/>
    </row>
    <row r="115" spans="1:6" ht="16.2" thickBot="1" x14ac:dyDescent="0.35"/>
    <row r="116" spans="1:6" ht="16.2" thickBot="1" x14ac:dyDescent="0.35">
      <c r="A116" s="42">
        <v>6</v>
      </c>
      <c r="B116" s="74" t="s">
        <v>23</v>
      </c>
      <c r="C116" s="43" t="s">
        <v>56</v>
      </c>
      <c r="D116" s="43" t="s">
        <v>36</v>
      </c>
    </row>
    <row r="117" spans="1:6" ht="16.2" thickBot="1" x14ac:dyDescent="0.35">
      <c r="A117" s="44" t="s">
        <v>37</v>
      </c>
      <c r="B117" s="75" t="s">
        <v>24</v>
      </c>
      <c r="C117" s="7">
        <f>'Posto 12x36 diurno ISS 2%'!C117</f>
        <v>0.1</v>
      </c>
      <c r="D117" s="76">
        <f>C117*C136</f>
        <v>627.98945817461663</v>
      </c>
    </row>
    <row r="118" spans="1:6" ht="16.2" thickBot="1" x14ac:dyDescent="0.35">
      <c r="A118" s="44" t="s">
        <v>39</v>
      </c>
      <c r="B118" s="75" t="s">
        <v>26</v>
      </c>
      <c r="C118" s="7">
        <f>C117</f>
        <v>0.1</v>
      </c>
      <c r="D118" s="76">
        <f>C118*(C136+D117)</f>
        <v>690.78840399207832</v>
      </c>
      <c r="E118" s="71"/>
      <c r="F118" s="71"/>
    </row>
    <row r="119" spans="1:6" ht="16.2" thickBot="1" x14ac:dyDescent="0.35">
      <c r="A119" s="44" t="s">
        <v>40</v>
      </c>
      <c r="B119" s="45" t="s">
        <v>25</v>
      </c>
      <c r="C119" s="57"/>
      <c r="D119" s="46">
        <f>(C$12+C$59+D$71+C$101+C$111)*C119</f>
        <v>0</v>
      </c>
      <c r="E119" s="71"/>
      <c r="F119" s="71"/>
    </row>
    <row r="120" spans="1:6" ht="16.2" thickBot="1" x14ac:dyDescent="0.35">
      <c r="A120" s="44"/>
      <c r="B120" s="75" t="s">
        <v>105</v>
      </c>
      <c r="C120" s="77">
        <f>C121+C122</f>
        <v>3.6499999999999998E-2</v>
      </c>
      <c r="D120" s="76">
        <f>C120*E126</f>
        <v>297.10931355417188</v>
      </c>
      <c r="E120" s="59">
        <f>C121+C122+C124</f>
        <v>6.6500000000000004E-2</v>
      </c>
      <c r="F120" s="71"/>
    </row>
    <row r="121" spans="1:6" ht="16.2" thickBot="1" x14ac:dyDescent="0.35">
      <c r="A121" s="44"/>
      <c r="B121" s="45" t="s">
        <v>103</v>
      </c>
      <c r="C121" s="57">
        <v>0.03</v>
      </c>
      <c r="D121" s="46">
        <f>C121*E126</f>
        <v>244.19943579794946</v>
      </c>
      <c r="E121" s="71"/>
      <c r="F121" s="71"/>
    </row>
    <row r="122" spans="1:6" ht="16.2" thickBot="1" x14ac:dyDescent="0.35">
      <c r="A122" s="44"/>
      <c r="B122" s="45" t="s">
        <v>104</v>
      </c>
      <c r="C122" s="57">
        <v>6.4999999999999997E-3</v>
      </c>
      <c r="D122" s="46">
        <f>C122*E126</f>
        <v>52.909877756222386</v>
      </c>
      <c r="E122" s="71"/>
      <c r="F122" s="71"/>
    </row>
    <row r="123" spans="1:6" ht="16.2" thickBot="1" x14ac:dyDescent="0.35">
      <c r="A123" s="44"/>
      <c r="B123" s="75" t="s">
        <v>106</v>
      </c>
      <c r="C123" s="77">
        <v>0</v>
      </c>
      <c r="D123" s="76">
        <f>C123*E126</f>
        <v>0</v>
      </c>
      <c r="E123" s="71"/>
      <c r="F123" s="71"/>
    </row>
    <row r="124" spans="1:6" ht="16.2" thickBot="1" x14ac:dyDescent="0.35">
      <c r="A124" s="44"/>
      <c r="B124" s="75" t="s">
        <v>107</v>
      </c>
      <c r="C124" s="77">
        <v>0.03</v>
      </c>
      <c r="D124" s="76">
        <f>C124*E126</f>
        <v>244.19943579794946</v>
      </c>
      <c r="E124" s="71"/>
      <c r="F124" s="71"/>
    </row>
    <row r="125" spans="1:6" ht="16.2" thickBot="1" x14ac:dyDescent="0.35">
      <c r="A125" s="180" t="s">
        <v>63</v>
      </c>
      <c r="B125" s="181"/>
      <c r="C125" s="77">
        <f>C117+C118+C120+C123+C124</f>
        <v>0.26650000000000001</v>
      </c>
      <c r="D125" s="76">
        <f>D117+D118+D120+D123+D124</f>
        <v>1860.0866115188162</v>
      </c>
      <c r="E125" s="71"/>
      <c r="F125" s="78">
        <f>C136+D117+D118</f>
        <v>7598.6724439128611</v>
      </c>
    </row>
    <row r="126" spans="1:6" x14ac:dyDescent="0.3">
      <c r="E126" s="71">
        <f>(F125)/(100%-E120)</f>
        <v>8139.9811932649827</v>
      </c>
      <c r="F126" s="71"/>
    </row>
    <row r="127" spans="1:6" x14ac:dyDescent="0.3">
      <c r="E127" s="71"/>
      <c r="F127" s="71"/>
    </row>
    <row r="128" spans="1:6" x14ac:dyDescent="0.3">
      <c r="A128" s="176" t="s">
        <v>94</v>
      </c>
      <c r="B128" s="176"/>
      <c r="C128" s="176"/>
      <c r="E128" s="71"/>
      <c r="F128" s="71"/>
    </row>
    <row r="129" spans="1:3" ht="16.2" thickBot="1" x14ac:dyDescent="0.35"/>
    <row r="130" spans="1:3" ht="16.2" thickBot="1" x14ac:dyDescent="0.35">
      <c r="A130" s="42"/>
      <c r="B130" s="43" t="s">
        <v>95</v>
      </c>
      <c r="C130" s="43" t="s">
        <v>36</v>
      </c>
    </row>
    <row r="131" spans="1:3" ht="16.2" thickBot="1" x14ac:dyDescent="0.35">
      <c r="A131" s="79" t="s">
        <v>37</v>
      </c>
      <c r="B131" s="45" t="s">
        <v>34</v>
      </c>
      <c r="C131" s="80">
        <f>C12</f>
        <v>2659.6959999999999</v>
      </c>
    </row>
    <row r="132" spans="1:3" ht="16.2" thickBot="1" x14ac:dyDescent="0.35">
      <c r="A132" s="79" t="s">
        <v>39</v>
      </c>
      <c r="B132" s="45" t="s">
        <v>47</v>
      </c>
      <c r="C132" s="80">
        <f>C59</f>
        <v>2713.7522826837335</v>
      </c>
    </row>
    <row r="133" spans="1:3" ht="16.2" thickBot="1" x14ac:dyDescent="0.35">
      <c r="A133" s="79" t="s">
        <v>40</v>
      </c>
      <c r="B133" s="45" t="s">
        <v>70</v>
      </c>
      <c r="C133" s="80">
        <f>D71</f>
        <v>189.0384251392</v>
      </c>
    </row>
    <row r="134" spans="1:3" ht="16.2" thickBot="1" x14ac:dyDescent="0.35">
      <c r="A134" s="79" t="s">
        <v>41</v>
      </c>
      <c r="B134" s="45" t="s">
        <v>78</v>
      </c>
      <c r="C134" s="80">
        <f>C101</f>
        <v>427.2412072565657</v>
      </c>
    </row>
    <row r="135" spans="1:3" ht="16.2" thickBot="1" x14ac:dyDescent="0.35">
      <c r="A135" s="79" t="s">
        <v>42</v>
      </c>
      <c r="B135" s="45" t="s">
        <v>90</v>
      </c>
      <c r="C135" s="80">
        <f>C111</f>
        <v>290.16666666666669</v>
      </c>
    </row>
    <row r="136" spans="1:3" ht="16.2" thickBot="1" x14ac:dyDescent="0.35">
      <c r="A136" s="177" t="s">
        <v>96</v>
      </c>
      <c r="B136" s="178"/>
      <c r="C136" s="80">
        <f>SUM(C131:C135)</f>
        <v>6279.8945817461663</v>
      </c>
    </row>
    <row r="137" spans="1:3" ht="16.2" thickBot="1" x14ac:dyDescent="0.35">
      <c r="A137" s="79" t="s">
        <v>44</v>
      </c>
      <c r="B137" s="45" t="s">
        <v>97</v>
      </c>
      <c r="C137" s="80">
        <f>D125</f>
        <v>1860.0866115188162</v>
      </c>
    </row>
    <row r="138" spans="1:3" x14ac:dyDescent="0.3">
      <c r="A138" s="174" t="s">
        <v>98</v>
      </c>
      <c r="B138" s="175"/>
      <c r="C138" s="81">
        <f>C136+C137</f>
        <v>8139.9811932649827</v>
      </c>
    </row>
    <row r="139" spans="1:3" x14ac:dyDescent="0.3">
      <c r="A139" s="171" t="s">
        <v>116</v>
      </c>
      <c r="B139" s="172"/>
      <c r="C139" s="82">
        <v>2</v>
      </c>
    </row>
    <row r="140" spans="1:3" ht="16.2" thickBot="1" x14ac:dyDescent="0.35">
      <c r="A140" s="173" t="s">
        <v>117</v>
      </c>
      <c r="B140" s="173"/>
      <c r="C140" s="83">
        <f>C138*C139</f>
        <v>16279.962386529965</v>
      </c>
    </row>
  </sheetData>
  <sheetProtection password="CDE0" sheet="1" objects="1" scenarios="1"/>
  <mergeCells count="35">
    <mergeCell ref="A128:C128"/>
    <mergeCell ref="A136:B136"/>
    <mergeCell ref="A138:B138"/>
    <mergeCell ref="A139:B139"/>
    <mergeCell ref="A140:B140"/>
    <mergeCell ref="A125:B125"/>
    <mergeCell ref="A71:B71"/>
    <mergeCell ref="A74:C74"/>
    <mergeCell ref="A77:C77"/>
    <mergeCell ref="A86:B86"/>
    <mergeCell ref="A89:C89"/>
    <mergeCell ref="A93:B93"/>
    <mergeCell ref="A96:C96"/>
    <mergeCell ref="A101:B101"/>
    <mergeCell ref="A104:C104"/>
    <mergeCell ref="A111:B111"/>
    <mergeCell ref="A114:C114"/>
    <mergeCell ref="A62:C62"/>
    <mergeCell ref="A7:C7"/>
    <mergeCell ref="A12:B12"/>
    <mergeCell ref="A15:C15"/>
    <mergeCell ref="A17:C17"/>
    <mergeCell ref="A22:B22"/>
    <mergeCell ref="A25:D25"/>
    <mergeCell ref="A36:B36"/>
    <mergeCell ref="A39:C39"/>
    <mergeCell ref="A50:B50"/>
    <mergeCell ref="A53:C53"/>
    <mergeCell ref="A59:B59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ignoredErrors>
    <ignoredError sqref="B49:C49 B42:B48 C44 C4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106" workbookViewId="0">
      <selection activeCell="C119" sqref="C119"/>
    </sheetView>
  </sheetViews>
  <sheetFormatPr defaultColWidth="9.109375" defaultRowHeight="15.6" x14ac:dyDescent="0.3"/>
  <cols>
    <col min="1" max="1" width="16.33203125" style="39" customWidth="1"/>
    <col min="2" max="2" width="72.109375" style="39" customWidth="1"/>
    <col min="3" max="3" width="18" style="39" customWidth="1"/>
    <col min="4" max="4" width="14.33203125" style="39" customWidth="1"/>
    <col min="5" max="5" width="14" style="39" bestFit="1" customWidth="1"/>
    <col min="6" max="6" width="12" style="39" customWidth="1"/>
    <col min="7" max="7" width="15.109375" style="39" customWidth="1"/>
    <col min="8" max="16384" width="9.109375" style="39"/>
  </cols>
  <sheetData>
    <row r="1" spans="1:5" ht="22.8" x14ac:dyDescent="0.4">
      <c r="A1" s="184" t="s">
        <v>99</v>
      </c>
      <c r="B1" s="184"/>
      <c r="C1" s="184"/>
      <c r="D1" s="184"/>
    </row>
    <row r="2" spans="1:5" ht="22.8" x14ac:dyDescent="0.4">
      <c r="A2" s="184" t="s">
        <v>100</v>
      </c>
      <c r="B2" s="184"/>
      <c r="C2" s="184"/>
      <c r="D2" s="184"/>
    </row>
    <row r="3" spans="1:5" ht="27.75" customHeight="1" x14ac:dyDescent="0.3">
      <c r="A3" s="188"/>
      <c r="B3" s="188"/>
      <c r="C3" s="188"/>
      <c r="D3" s="188"/>
    </row>
    <row r="4" spans="1:5" x14ac:dyDescent="0.3">
      <c r="A4" s="40" t="s">
        <v>108</v>
      </c>
      <c r="B4" s="183" t="s">
        <v>184</v>
      </c>
      <c r="C4" s="183"/>
    </row>
    <row r="5" spans="1:5" x14ac:dyDescent="0.3">
      <c r="A5" s="40" t="s">
        <v>109</v>
      </c>
      <c r="B5" s="189" t="s">
        <v>145</v>
      </c>
      <c r="C5" s="190"/>
      <c r="E5" s="41"/>
    </row>
    <row r="6" spans="1:5" x14ac:dyDescent="0.3">
      <c r="A6" s="40"/>
      <c r="B6" s="189"/>
      <c r="C6" s="190"/>
    </row>
    <row r="7" spans="1:5" x14ac:dyDescent="0.3">
      <c r="A7" s="187" t="s">
        <v>34</v>
      </c>
      <c r="B7" s="187"/>
      <c r="C7" s="187"/>
    </row>
    <row r="8" spans="1:5" ht="16.2" thickBot="1" x14ac:dyDescent="0.35"/>
    <row r="9" spans="1:5" ht="16.2" thickBot="1" x14ac:dyDescent="0.35">
      <c r="A9" s="42">
        <v>1</v>
      </c>
      <c r="B9" s="43" t="s">
        <v>35</v>
      </c>
      <c r="C9" s="43" t="s">
        <v>36</v>
      </c>
    </row>
    <row r="10" spans="1:5" ht="16.2" thickBot="1" x14ac:dyDescent="0.35">
      <c r="A10" s="44" t="s">
        <v>37</v>
      </c>
      <c r="B10" s="45" t="s">
        <v>38</v>
      </c>
      <c r="C10" s="46">
        <v>2045.92</v>
      </c>
      <c r="D10" s="72">
        <f>C10+C11</f>
        <v>2659.6959999999999</v>
      </c>
      <c r="E10" s="72">
        <f>D10/220</f>
        <v>12.089527272727272</v>
      </c>
    </row>
    <row r="11" spans="1:5" ht="16.2" thickBot="1" x14ac:dyDescent="0.35">
      <c r="A11" s="44" t="s">
        <v>39</v>
      </c>
      <c r="B11" s="45" t="s">
        <v>113</v>
      </c>
      <c r="C11" s="46">
        <f>C10*0.3</f>
        <v>613.77599999999995</v>
      </c>
      <c r="D11" s="72"/>
      <c r="E11" s="72">
        <f>E10*0.2</f>
        <v>2.4179054545454548</v>
      </c>
    </row>
    <row r="12" spans="1:5" ht="16.2" thickBot="1" x14ac:dyDescent="0.35">
      <c r="A12" s="44" t="s">
        <v>40</v>
      </c>
      <c r="B12" s="45" t="s">
        <v>4</v>
      </c>
      <c r="C12" s="46">
        <f>D12*E11</f>
        <v>257.60364712727278</v>
      </c>
      <c r="D12" s="84">
        <f>7*15.22</f>
        <v>106.54</v>
      </c>
      <c r="E12" s="72">
        <f>E11+E10</f>
        <v>14.507432727272727</v>
      </c>
    </row>
    <row r="13" spans="1:5" ht="16.2" thickBot="1" x14ac:dyDescent="0.35">
      <c r="A13" s="44" t="s">
        <v>41</v>
      </c>
      <c r="B13" s="45" t="s">
        <v>43</v>
      </c>
      <c r="C13" s="46">
        <f>E12*15.22</f>
        <v>220.80312610909093</v>
      </c>
      <c r="D13" s="71"/>
      <c r="E13" s="71"/>
    </row>
    <row r="14" spans="1:5" ht="16.2" thickBot="1" x14ac:dyDescent="0.35">
      <c r="A14" s="185" t="s">
        <v>5</v>
      </c>
      <c r="B14" s="186"/>
      <c r="C14" s="47">
        <f>SUM(C10:C13)</f>
        <v>3138.1027732363636</v>
      </c>
    </row>
    <row r="17" spans="1:4" x14ac:dyDescent="0.3">
      <c r="A17" s="176" t="s">
        <v>47</v>
      </c>
      <c r="B17" s="176"/>
      <c r="C17" s="176"/>
    </row>
    <row r="18" spans="1:4" x14ac:dyDescent="0.3">
      <c r="A18" s="48"/>
    </row>
    <row r="19" spans="1:4" x14ac:dyDescent="0.3">
      <c r="A19" s="179" t="s">
        <v>48</v>
      </c>
      <c r="B19" s="179"/>
      <c r="C19" s="179"/>
    </row>
    <row r="20" spans="1:4" ht="16.2" thickBot="1" x14ac:dyDescent="0.35"/>
    <row r="21" spans="1:4" ht="16.2" thickBot="1" x14ac:dyDescent="0.35">
      <c r="A21" s="42" t="s">
        <v>49</v>
      </c>
      <c r="B21" s="43" t="s">
        <v>50</v>
      </c>
      <c r="C21" s="43" t="s">
        <v>56</v>
      </c>
      <c r="D21" s="43" t="s">
        <v>36</v>
      </c>
    </row>
    <row r="22" spans="1:4" ht="16.2" thickBot="1" x14ac:dyDescent="0.35">
      <c r="A22" s="44" t="s">
        <v>37</v>
      </c>
      <c r="B22" s="49" t="s">
        <v>51</v>
      </c>
      <c r="C22" s="53">
        <f>'Posto 12x36 diurno ISS 2%'!C20</f>
        <v>8.3299999999999999E-2</v>
      </c>
      <c r="D22" s="51">
        <f>C$14*C22</f>
        <v>261.40396101058911</v>
      </c>
    </row>
    <row r="23" spans="1:4" ht="16.2" thickBot="1" x14ac:dyDescent="0.35">
      <c r="A23" s="44" t="s">
        <v>39</v>
      </c>
      <c r="B23" s="52" t="s">
        <v>52</v>
      </c>
      <c r="C23" s="53">
        <f>'Posto 12x36 diurno ISS 2%'!C21</f>
        <v>0.121</v>
      </c>
      <c r="D23" s="54">
        <f>C$14*C23</f>
        <v>379.71043556159998</v>
      </c>
    </row>
    <row r="24" spans="1:4" ht="16.2" thickBot="1" x14ac:dyDescent="0.35">
      <c r="A24" s="177" t="s">
        <v>5</v>
      </c>
      <c r="B24" s="178"/>
      <c r="C24" s="55">
        <f>SUM(C22:C23)</f>
        <v>0.20429999999999998</v>
      </c>
      <c r="D24" s="56">
        <f>C$14*C24</f>
        <v>641.11439657218898</v>
      </c>
    </row>
    <row r="27" spans="1:4" ht="32.25" customHeight="1" x14ac:dyDescent="0.3">
      <c r="A27" s="182" t="s">
        <v>53</v>
      </c>
      <c r="B27" s="182"/>
      <c r="C27" s="182"/>
      <c r="D27" s="182"/>
    </row>
    <row r="28" spans="1:4" ht="16.2" thickBot="1" x14ac:dyDescent="0.35"/>
    <row r="29" spans="1:4" ht="16.2" thickBot="1" x14ac:dyDescent="0.35">
      <c r="A29" s="42" t="s">
        <v>54</v>
      </c>
      <c r="B29" s="43" t="s">
        <v>55</v>
      </c>
      <c r="C29" s="43" t="s">
        <v>56</v>
      </c>
      <c r="D29" s="43" t="s">
        <v>36</v>
      </c>
    </row>
    <row r="30" spans="1:4" ht="16.2" thickBot="1" x14ac:dyDescent="0.35">
      <c r="A30" s="44" t="s">
        <v>37</v>
      </c>
      <c r="B30" s="45" t="s">
        <v>57</v>
      </c>
      <c r="C30" s="53">
        <f>'Posto 12x36 diurno ISS 2%'!C28</f>
        <v>0.2</v>
      </c>
      <c r="D30" s="54">
        <f t="shared" ref="D30:D38" si="0">(D$24+C$14)*C30</f>
        <v>755.84343396171062</v>
      </c>
    </row>
    <row r="31" spans="1:4" ht="16.2" thickBot="1" x14ac:dyDescent="0.35">
      <c r="A31" s="44" t="s">
        <v>39</v>
      </c>
      <c r="B31" s="45" t="s">
        <v>58</v>
      </c>
      <c r="C31" s="53">
        <f>'Posto 12x36 diurno ISS 2%'!C29</f>
        <v>2.5000000000000001E-2</v>
      </c>
      <c r="D31" s="54">
        <f t="shared" si="0"/>
        <v>94.480429245213827</v>
      </c>
    </row>
    <row r="32" spans="1:4" ht="16.2" thickBot="1" x14ac:dyDescent="0.35">
      <c r="A32" s="44" t="s">
        <v>40</v>
      </c>
      <c r="B32" s="45" t="s">
        <v>59</v>
      </c>
      <c r="C32" s="89">
        <f>'Posto 12x36 diurno ISS 2%'!C30</f>
        <v>0.03</v>
      </c>
      <c r="D32" s="54">
        <f t="shared" si="0"/>
        <v>113.37651509425658</v>
      </c>
    </row>
    <row r="33" spans="1:4" ht="16.2" thickBot="1" x14ac:dyDescent="0.35">
      <c r="A33" s="44" t="s">
        <v>41</v>
      </c>
      <c r="B33" s="45" t="s">
        <v>60</v>
      </c>
      <c r="C33" s="53">
        <f>'Posto 12x36 diurno ISS 2%'!C31</f>
        <v>1.4999999999999999E-2</v>
      </c>
      <c r="D33" s="54">
        <f t="shared" si="0"/>
        <v>56.688257547128288</v>
      </c>
    </row>
    <row r="34" spans="1:4" ht="16.2" thickBot="1" x14ac:dyDescent="0.35">
      <c r="A34" s="44" t="s">
        <v>42</v>
      </c>
      <c r="B34" s="45" t="s">
        <v>61</v>
      </c>
      <c r="C34" s="53">
        <f>'Posto 12x36 diurno ISS 2%'!C32</f>
        <v>0.01</v>
      </c>
      <c r="D34" s="54">
        <f t="shared" si="0"/>
        <v>37.792171698085525</v>
      </c>
    </row>
    <row r="35" spans="1:4" ht="16.2" thickBot="1" x14ac:dyDescent="0.35">
      <c r="A35" s="44" t="s">
        <v>44</v>
      </c>
      <c r="B35" s="45" t="s">
        <v>6</v>
      </c>
      <c r="C35" s="53">
        <f>'Posto 12x36 diurno ISS 2%'!C33</f>
        <v>6.0000000000000001E-3</v>
      </c>
      <c r="D35" s="54">
        <f t="shared" si="0"/>
        <v>22.675303018851316</v>
      </c>
    </row>
    <row r="36" spans="1:4" ht="16.2" thickBot="1" x14ac:dyDescent="0.35">
      <c r="A36" s="44" t="s">
        <v>45</v>
      </c>
      <c r="B36" s="45" t="s">
        <v>7</v>
      </c>
      <c r="C36" s="53">
        <f>'Posto 12x36 diurno ISS 2%'!C34</f>
        <v>2E-3</v>
      </c>
      <c r="D36" s="54">
        <f t="shared" si="0"/>
        <v>7.5584343396171052</v>
      </c>
    </row>
    <row r="37" spans="1:4" ht="16.2" thickBot="1" x14ac:dyDescent="0.35">
      <c r="A37" s="44" t="s">
        <v>62</v>
      </c>
      <c r="B37" s="45" t="s">
        <v>8</v>
      </c>
      <c r="C37" s="53">
        <f>'Posto 12x36 diurno ISS 2%'!C35</f>
        <v>0.08</v>
      </c>
      <c r="D37" s="54">
        <f t="shared" si="0"/>
        <v>302.3373735846842</v>
      </c>
    </row>
    <row r="38" spans="1:4" ht="16.2" thickBot="1" x14ac:dyDescent="0.35">
      <c r="A38" s="177" t="s">
        <v>63</v>
      </c>
      <c r="B38" s="178"/>
      <c r="C38" s="57">
        <f>SUM(C30:C37)</f>
        <v>0.36800000000000005</v>
      </c>
      <c r="D38" s="54">
        <f t="shared" si="0"/>
        <v>1390.7519184895475</v>
      </c>
    </row>
    <row r="41" spans="1:4" x14ac:dyDescent="0.3">
      <c r="A41" s="179" t="s">
        <v>64</v>
      </c>
      <c r="B41" s="179"/>
      <c r="C41" s="179"/>
    </row>
    <row r="42" spans="1:4" ht="16.2" thickBot="1" x14ac:dyDescent="0.35"/>
    <row r="43" spans="1:4" ht="16.2" thickBot="1" x14ac:dyDescent="0.35">
      <c r="A43" s="42" t="s">
        <v>65</v>
      </c>
      <c r="B43" s="43" t="s">
        <v>66</v>
      </c>
      <c r="C43" s="43" t="s">
        <v>36</v>
      </c>
    </row>
    <row r="44" spans="1:4" ht="16.2" thickBot="1" x14ac:dyDescent="0.35">
      <c r="A44" s="44" t="s">
        <v>37</v>
      </c>
      <c r="B44" s="45" t="s">
        <v>67</v>
      </c>
      <c r="C44" s="60">
        <f>'Posto 12x36 diurno ISS 2%'!C42</f>
        <v>75.104800000000012</v>
      </c>
    </row>
    <row r="45" spans="1:4" ht="16.2" thickBot="1" x14ac:dyDescent="0.35">
      <c r="A45" s="44" t="s">
        <v>39</v>
      </c>
      <c r="B45" s="45" t="s">
        <v>110</v>
      </c>
      <c r="C45" s="60">
        <f>'Posto 12x36 diurno ISS 2%'!C43</f>
        <v>461.77480000000003</v>
      </c>
    </row>
    <row r="46" spans="1:4" ht="16.2" thickBot="1" x14ac:dyDescent="0.35">
      <c r="A46" s="44" t="s">
        <v>40</v>
      </c>
      <c r="B46" s="45" t="s">
        <v>123</v>
      </c>
      <c r="C46" s="63">
        <f>'Posto 12x36 diurno ISS 2%'!C44</f>
        <v>20</v>
      </c>
    </row>
    <row r="47" spans="1:4" ht="16.2" thickBot="1" x14ac:dyDescent="0.35">
      <c r="A47" s="61" t="s">
        <v>41</v>
      </c>
      <c r="B47" s="62" t="s">
        <v>140</v>
      </c>
      <c r="C47" s="60">
        <f>'Posto 12x36 diurno ISS 2%'!C45</f>
        <v>178.57149999999999</v>
      </c>
    </row>
    <row r="48" spans="1:4" ht="16.2" thickBot="1" x14ac:dyDescent="0.35">
      <c r="A48" s="61" t="s">
        <v>42</v>
      </c>
      <c r="B48" s="62" t="s">
        <v>168</v>
      </c>
      <c r="C48" s="46">
        <f>'Posto 12x36 diurno ISS 2%'!C46</f>
        <v>178.57149999999999</v>
      </c>
    </row>
    <row r="49" spans="1:3" ht="16.2" thickBot="1" x14ac:dyDescent="0.35">
      <c r="A49" s="61" t="s">
        <v>44</v>
      </c>
      <c r="B49" s="62" t="s">
        <v>169</v>
      </c>
      <c r="C49" s="46">
        <f>'Posto 12x36 diurno ISS 2%'!C47</f>
        <v>35</v>
      </c>
    </row>
    <row r="50" spans="1:3" ht="16.2" thickBot="1" x14ac:dyDescent="0.35">
      <c r="A50" s="61" t="s">
        <v>45</v>
      </c>
      <c r="B50" s="86" t="str">
        <f>'Posto 12x36 diurno ISS 2%'!B48</f>
        <v>Participação nos Lucros</v>
      </c>
      <c r="C50" s="63">
        <f>'Posto 12x36 diurno ISS 2%'!C48</f>
        <v>42.623333333333335</v>
      </c>
    </row>
    <row r="51" spans="1:3" ht="16.2" thickBot="1" x14ac:dyDescent="0.35">
      <c r="A51" s="61" t="s">
        <v>62</v>
      </c>
      <c r="B51" s="86" t="str">
        <f>'Posto 12x36 diurno ISS 2%'!B49</f>
        <v>Outro (Especificar)</v>
      </c>
      <c r="C51" s="63">
        <f>'Posto 12x36 diurno ISS 2%'!C49</f>
        <v>0</v>
      </c>
    </row>
    <row r="52" spans="1:3" ht="16.2" thickBot="1" x14ac:dyDescent="0.35">
      <c r="A52" s="185" t="s">
        <v>5</v>
      </c>
      <c r="B52" s="186"/>
      <c r="C52" s="46">
        <f>SUM(C44:C51)</f>
        <v>991.64593333333335</v>
      </c>
    </row>
    <row r="55" spans="1:3" x14ac:dyDescent="0.3">
      <c r="A55" s="179" t="s">
        <v>68</v>
      </c>
      <c r="B55" s="179"/>
      <c r="C55" s="179"/>
    </row>
    <row r="56" spans="1:3" ht="16.2" thickBot="1" x14ac:dyDescent="0.35"/>
    <row r="57" spans="1:3" ht="16.2" thickBot="1" x14ac:dyDescent="0.35">
      <c r="A57" s="42">
        <v>2</v>
      </c>
      <c r="B57" s="43" t="s">
        <v>69</v>
      </c>
      <c r="C57" s="43" t="s">
        <v>36</v>
      </c>
    </row>
    <row r="58" spans="1:3" ht="16.2" thickBot="1" x14ac:dyDescent="0.35">
      <c r="A58" s="44" t="s">
        <v>49</v>
      </c>
      <c r="B58" s="45" t="s">
        <v>50</v>
      </c>
      <c r="C58" s="46">
        <f>D24</f>
        <v>641.11439657218898</v>
      </c>
    </row>
    <row r="59" spans="1:3" ht="16.2" thickBot="1" x14ac:dyDescent="0.35">
      <c r="A59" s="44" t="s">
        <v>54</v>
      </c>
      <c r="B59" s="45" t="s">
        <v>55</v>
      </c>
      <c r="C59" s="46">
        <f>D38</f>
        <v>1390.7519184895475</v>
      </c>
    </row>
    <row r="60" spans="1:3" ht="16.2" thickBot="1" x14ac:dyDescent="0.35">
      <c r="A60" s="44" t="s">
        <v>65</v>
      </c>
      <c r="B60" s="45" t="s">
        <v>66</v>
      </c>
      <c r="C60" s="46">
        <f>C52</f>
        <v>991.64593333333335</v>
      </c>
    </row>
    <row r="61" spans="1:3" ht="16.2" thickBot="1" x14ac:dyDescent="0.35">
      <c r="A61" s="177" t="s">
        <v>5</v>
      </c>
      <c r="B61" s="178"/>
      <c r="C61" s="46">
        <f>SUM(C58:C60)</f>
        <v>3023.5122483950699</v>
      </c>
    </row>
    <row r="62" spans="1:3" x14ac:dyDescent="0.3">
      <c r="A62" s="64"/>
    </row>
    <row r="64" spans="1:3" x14ac:dyDescent="0.3">
      <c r="A64" s="176" t="s">
        <v>70</v>
      </c>
      <c r="B64" s="176"/>
      <c r="C64" s="176"/>
    </row>
    <row r="65" spans="1:4" ht="16.2" thickBot="1" x14ac:dyDescent="0.35"/>
    <row r="66" spans="1:4" ht="16.2" thickBot="1" x14ac:dyDescent="0.35">
      <c r="A66" s="42">
        <v>3</v>
      </c>
      <c r="B66" s="43" t="s">
        <v>71</v>
      </c>
      <c r="C66" s="43" t="s">
        <v>56</v>
      </c>
      <c r="D66" s="43" t="s">
        <v>36</v>
      </c>
    </row>
    <row r="67" spans="1:4" ht="16.2" thickBot="1" x14ac:dyDescent="0.35">
      <c r="A67" s="44" t="s">
        <v>37</v>
      </c>
      <c r="B67" s="65" t="s">
        <v>72</v>
      </c>
      <c r="C67" s="53">
        <f>'Posto 12x36 diurno ISS 2%'!C65</f>
        <v>4.1999999999999997E-3</v>
      </c>
      <c r="D67" s="46">
        <f>(C$14)*C67</f>
        <v>13.180031647592726</v>
      </c>
    </row>
    <row r="68" spans="1:4" ht="16.2" thickBot="1" x14ac:dyDescent="0.35">
      <c r="A68" s="44" t="s">
        <v>39</v>
      </c>
      <c r="B68" s="67" t="s">
        <v>73</v>
      </c>
      <c r="C68" s="53">
        <f>'Posto 12x36 diurno ISS 2%'!C66</f>
        <v>3.3599999999999998E-4</v>
      </c>
      <c r="D68" s="46">
        <f t="shared" ref="D68:D72" si="1">(C$14)*C68</f>
        <v>1.0544025318074182</v>
      </c>
    </row>
    <row r="69" spans="1:4" ht="16.2" thickBot="1" x14ac:dyDescent="0.35">
      <c r="A69" s="44" t="s">
        <v>40</v>
      </c>
      <c r="B69" s="65" t="s">
        <v>74</v>
      </c>
      <c r="C69" s="53">
        <f>'Posto 12x36 diurno ISS 2%'!C67</f>
        <v>3.5999999999999999E-3</v>
      </c>
      <c r="D69" s="46">
        <f t="shared" si="1"/>
        <v>11.297169983650909</v>
      </c>
    </row>
    <row r="70" spans="1:4" ht="16.2" thickBot="1" x14ac:dyDescent="0.35">
      <c r="A70" s="44" t="s">
        <v>41</v>
      </c>
      <c r="B70" s="65" t="s">
        <v>75</v>
      </c>
      <c r="C70" s="53">
        <f>'Posto 12x36 diurno ISS 2%'!C68</f>
        <v>1.9400000000000001E-2</v>
      </c>
      <c r="D70" s="46">
        <f t="shared" si="1"/>
        <v>60.879193800785458</v>
      </c>
    </row>
    <row r="71" spans="1:4" ht="16.2" thickBot="1" x14ac:dyDescent="0.35">
      <c r="A71" s="44" t="s">
        <v>42</v>
      </c>
      <c r="B71" s="65" t="s">
        <v>76</v>
      </c>
      <c r="C71" s="53">
        <f>'Posto 12x36 diurno ISS 2%'!C69</f>
        <v>7.1392000000000009E-3</v>
      </c>
      <c r="D71" s="46">
        <f t="shared" si="1"/>
        <v>22.403543318689049</v>
      </c>
    </row>
    <row r="72" spans="1:4" ht="16.2" thickBot="1" x14ac:dyDescent="0.35">
      <c r="A72" s="44" t="s">
        <v>44</v>
      </c>
      <c r="B72" s="65" t="s">
        <v>77</v>
      </c>
      <c r="C72" s="53">
        <f>'Posto 12x36 diurno ISS 2%'!C70</f>
        <v>3.6400000000000002E-2</v>
      </c>
      <c r="D72" s="46">
        <f t="shared" si="1"/>
        <v>114.22694094580365</v>
      </c>
    </row>
    <row r="73" spans="1:4" ht="16.2" thickBot="1" x14ac:dyDescent="0.35">
      <c r="A73" s="177" t="s">
        <v>5</v>
      </c>
      <c r="B73" s="178"/>
      <c r="C73" s="69">
        <f>SUM(C67:C72)</f>
        <v>7.1075200000000005E-2</v>
      </c>
      <c r="D73" s="46">
        <f>SUM(D67:D72)</f>
        <v>223.04128222832918</v>
      </c>
    </row>
    <row r="76" spans="1:4" x14ac:dyDescent="0.3">
      <c r="A76" s="176" t="s">
        <v>78</v>
      </c>
      <c r="B76" s="176"/>
      <c r="C76" s="176"/>
    </row>
    <row r="79" spans="1:4" x14ac:dyDescent="0.3">
      <c r="A79" s="179" t="s">
        <v>79</v>
      </c>
      <c r="B79" s="179"/>
      <c r="C79" s="179"/>
    </row>
    <row r="80" spans="1:4" ht="16.2" thickBot="1" x14ac:dyDescent="0.35">
      <c r="A80" s="48"/>
    </row>
    <row r="81" spans="1:5" ht="16.2" thickBot="1" x14ac:dyDescent="0.35">
      <c r="A81" s="42" t="s">
        <v>80</v>
      </c>
      <c r="B81" s="43" t="s">
        <v>81</v>
      </c>
      <c r="C81" s="43" t="s">
        <v>56</v>
      </c>
      <c r="D81" s="43" t="s">
        <v>36</v>
      </c>
    </row>
    <row r="82" spans="1:5" ht="16.2" thickBot="1" x14ac:dyDescent="0.35">
      <c r="A82" s="44" t="s">
        <v>37</v>
      </c>
      <c r="B82" s="45" t="s">
        <v>157</v>
      </c>
      <c r="C82" s="53">
        <f>'Posto 12x36 diurno ISS 2%'!C80</f>
        <v>6.9444444444444441E-3</v>
      </c>
      <c r="D82" s="46">
        <f>(C$14)*C82</f>
        <v>21.792380369696968</v>
      </c>
    </row>
    <row r="83" spans="1:5" ht="16.2" thickBot="1" x14ac:dyDescent="0.35">
      <c r="A83" s="44" t="s">
        <v>39</v>
      </c>
      <c r="B83" s="88" t="s">
        <v>81</v>
      </c>
      <c r="C83" s="85">
        <f>'Posto 12x36 diurno ISS 2%'!C81</f>
        <v>8.0000000000000002E-3</v>
      </c>
      <c r="D83" s="46">
        <f>(C$14)*C83</f>
        <v>25.10482218589091</v>
      </c>
    </row>
    <row r="84" spans="1:5" ht="16.2" thickBot="1" x14ac:dyDescent="0.35">
      <c r="A84" s="44" t="s">
        <v>40</v>
      </c>
      <c r="B84" s="88" t="s">
        <v>82</v>
      </c>
      <c r="C84" s="85">
        <f>'Posto 12x36 diurno ISS 2%'!C82</f>
        <v>1.4999999999999999E-2</v>
      </c>
      <c r="D84" s="46">
        <f>(C$14)*C84</f>
        <v>47.071541598545451</v>
      </c>
    </row>
    <row r="85" spans="1:5" ht="16.2" thickBot="1" x14ac:dyDescent="0.35">
      <c r="A85" s="44" t="s">
        <v>41</v>
      </c>
      <c r="B85" s="88" t="s">
        <v>83</v>
      </c>
      <c r="C85" s="85">
        <f>'Posto 12x36 diurno ISS 2%'!C83</f>
        <v>0.01</v>
      </c>
      <c r="D85" s="46">
        <f t="shared" ref="D85:D88" si="2">(C$14)*C85</f>
        <v>31.381027732363638</v>
      </c>
    </row>
    <row r="86" spans="1:5" ht="16.2" thickBot="1" x14ac:dyDescent="0.35">
      <c r="A86" s="44" t="s">
        <v>42</v>
      </c>
      <c r="B86" s="88" t="s">
        <v>84</v>
      </c>
      <c r="C86" s="85">
        <f>'Posto 12x36 diurno ISS 2%'!C84</f>
        <v>0.01</v>
      </c>
      <c r="D86" s="46">
        <f t="shared" si="2"/>
        <v>31.381027732363638</v>
      </c>
    </row>
    <row r="87" spans="1:5" ht="16.2" thickBot="1" x14ac:dyDescent="0.35">
      <c r="A87" s="44" t="s">
        <v>44</v>
      </c>
      <c r="B87" s="86" t="str">
        <f>'Posto 12x36 diurno ISS 2%'!B85</f>
        <v>Outros (especificar)</v>
      </c>
      <c r="C87" s="85">
        <f>'Posto 12x36 diurno ISS 2%'!C85</f>
        <v>0</v>
      </c>
      <c r="D87" s="46">
        <f t="shared" si="2"/>
        <v>0</v>
      </c>
    </row>
    <row r="88" spans="1:5" ht="16.2" thickBot="1" x14ac:dyDescent="0.35">
      <c r="A88" s="177" t="s">
        <v>63</v>
      </c>
      <c r="B88" s="178"/>
      <c r="C88" s="69">
        <f>SUM(C82:C87)</f>
        <v>4.9944444444444444E-2</v>
      </c>
      <c r="D88" s="46">
        <f t="shared" si="2"/>
        <v>156.7307996188606</v>
      </c>
    </row>
    <row r="91" spans="1:5" x14ac:dyDescent="0.3">
      <c r="A91" s="179" t="s">
        <v>85</v>
      </c>
      <c r="B91" s="179"/>
      <c r="C91" s="179"/>
    </row>
    <row r="92" spans="1:5" ht="16.2" thickBot="1" x14ac:dyDescent="0.35">
      <c r="A92" s="48"/>
    </row>
    <row r="93" spans="1:5" ht="16.2" thickBot="1" x14ac:dyDescent="0.35">
      <c r="A93" s="42" t="s">
        <v>86</v>
      </c>
      <c r="B93" s="43" t="s">
        <v>125</v>
      </c>
      <c r="C93" s="43" t="s">
        <v>36</v>
      </c>
      <c r="E93" s="72">
        <f>C10+C11</f>
        <v>2659.6959999999999</v>
      </c>
    </row>
    <row r="94" spans="1:5" ht="16.2" thickBot="1" x14ac:dyDescent="0.35">
      <c r="A94" s="44" t="s">
        <v>37</v>
      </c>
      <c r="B94" s="45" t="s">
        <v>101</v>
      </c>
      <c r="C94" s="73">
        <f>E98</f>
        <v>294.40416814545461</v>
      </c>
      <c r="E94" s="72"/>
    </row>
    <row r="95" spans="1:5" ht="16.2" thickBot="1" x14ac:dyDescent="0.35">
      <c r="A95" s="177" t="s">
        <v>5</v>
      </c>
      <c r="B95" s="178"/>
      <c r="C95" s="73">
        <f>C94</f>
        <v>294.40416814545461</v>
      </c>
      <c r="E95" s="72"/>
    </row>
    <row r="96" spans="1:5" x14ac:dyDescent="0.3">
      <c r="E96" s="72">
        <f>E93/220</f>
        <v>12.089527272727272</v>
      </c>
    </row>
    <row r="97" spans="1:5" x14ac:dyDescent="0.3">
      <c r="E97" s="72">
        <f>E96*1.6</f>
        <v>19.343243636363638</v>
      </c>
    </row>
    <row r="98" spans="1:5" x14ac:dyDescent="0.3">
      <c r="A98" s="179" t="s">
        <v>88</v>
      </c>
      <c r="B98" s="179"/>
      <c r="C98" s="179"/>
      <c r="E98" s="72">
        <f>E97*15.22</f>
        <v>294.40416814545461</v>
      </c>
    </row>
    <row r="99" spans="1:5" ht="16.2" thickBot="1" x14ac:dyDescent="0.35">
      <c r="A99" s="48"/>
    </row>
    <row r="100" spans="1:5" ht="16.2" thickBot="1" x14ac:dyDescent="0.35">
      <c r="A100" s="42">
        <v>4</v>
      </c>
      <c r="B100" s="43" t="s">
        <v>89</v>
      </c>
      <c r="C100" s="43" t="s">
        <v>36</v>
      </c>
    </row>
    <row r="101" spans="1:5" ht="16.2" thickBot="1" x14ac:dyDescent="0.35">
      <c r="A101" s="44" t="s">
        <v>80</v>
      </c>
      <c r="B101" s="45" t="s">
        <v>81</v>
      </c>
      <c r="C101" s="46">
        <f>D88</f>
        <v>156.7307996188606</v>
      </c>
    </row>
    <row r="102" spans="1:5" ht="16.2" thickBot="1" x14ac:dyDescent="0.35">
      <c r="A102" s="44" t="s">
        <v>86</v>
      </c>
      <c r="B102" s="45" t="s">
        <v>87</v>
      </c>
      <c r="C102" s="46">
        <f>C95</f>
        <v>294.40416814545461</v>
      </c>
    </row>
    <row r="103" spans="1:5" ht="16.2" thickBot="1" x14ac:dyDescent="0.35">
      <c r="A103" s="177" t="s">
        <v>5</v>
      </c>
      <c r="B103" s="178"/>
      <c r="C103" s="47">
        <f>C101+C102</f>
        <v>451.13496776431521</v>
      </c>
    </row>
    <row r="106" spans="1:5" x14ac:dyDescent="0.3">
      <c r="A106" s="176" t="s">
        <v>90</v>
      </c>
      <c r="B106" s="176"/>
      <c r="C106" s="176"/>
    </row>
    <row r="107" spans="1:5" ht="16.2" thickBot="1" x14ac:dyDescent="0.35"/>
    <row r="108" spans="1:5" ht="16.2" thickBot="1" x14ac:dyDescent="0.35">
      <c r="A108" s="42">
        <v>5</v>
      </c>
      <c r="B108" s="74" t="s">
        <v>22</v>
      </c>
      <c r="C108" s="43" t="s">
        <v>36</v>
      </c>
    </row>
    <row r="109" spans="1:5" ht="16.2" thickBot="1" x14ac:dyDescent="0.35">
      <c r="A109" s="44" t="s">
        <v>37</v>
      </c>
      <c r="B109" s="45" t="s">
        <v>91</v>
      </c>
      <c r="C109" s="63">
        <f>'Planilha de Apoio - P 12 x 36'!C50</f>
        <v>285.41666666666669</v>
      </c>
    </row>
    <row r="110" spans="1:5" ht="16.2" thickBot="1" x14ac:dyDescent="0.35">
      <c r="A110" s="44" t="s">
        <v>39</v>
      </c>
      <c r="B110" s="45" t="s">
        <v>92</v>
      </c>
      <c r="C110" s="63">
        <f>'Planilha de Apoio - P 12 x 36'!D34</f>
        <v>4.75</v>
      </c>
    </row>
    <row r="111" spans="1:5" ht="16.2" thickBot="1" x14ac:dyDescent="0.35">
      <c r="A111" s="44" t="s">
        <v>40</v>
      </c>
      <c r="B111" s="11" t="s">
        <v>141</v>
      </c>
      <c r="C111" s="8"/>
    </row>
    <row r="112" spans="1:5" ht="16.2" thickBot="1" x14ac:dyDescent="0.35">
      <c r="A112" s="44" t="s">
        <v>41</v>
      </c>
      <c r="B112" s="11" t="s">
        <v>141</v>
      </c>
      <c r="C112" s="8"/>
    </row>
    <row r="113" spans="1:6" ht="16.2" thickBot="1" x14ac:dyDescent="0.35">
      <c r="A113" s="177" t="s">
        <v>63</v>
      </c>
      <c r="B113" s="178"/>
      <c r="C113" s="46">
        <f>SUM(C109:C112)</f>
        <v>290.16666666666669</v>
      </c>
    </row>
    <row r="116" spans="1:6" x14ac:dyDescent="0.3">
      <c r="A116" s="176" t="s">
        <v>93</v>
      </c>
      <c r="B116" s="176"/>
      <c r="C116" s="176"/>
    </row>
    <row r="117" spans="1:6" ht="16.2" thickBot="1" x14ac:dyDescent="0.35"/>
    <row r="118" spans="1:6" ht="16.2" thickBot="1" x14ac:dyDescent="0.35">
      <c r="A118" s="42">
        <v>6</v>
      </c>
      <c r="B118" s="74" t="s">
        <v>23</v>
      </c>
      <c r="C118" s="43" t="s">
        <v>56</v>
      </c>
      <c r="D118" s="43" t="s">
        <v>36</v>
      </c>
    </row>
    <row r="119" spans="1:6" ht="16.2" thickBot="1" x14ac:dyDescent="0.35">
      <c r="A119" s="44" t="s">
        <v>37</v>
      </c>
      <c r="B119" s="75" t="s">
        <v>24</v>
      </c>
      <c r="C119" s="7">
        <f>'Posto 12x36 diurno ISS 2%'!C117</f>
        <v>0.1</v>
      </c>
      <c r="D119" s="76">
        <f>C119*C138</f>
        <v>712.59579382907441</v>
      </c>
    </row>
    <row r="120" spans="1:6" ht="16.2" thickBot="1" x14ac:dyDescent="0.35">
      <c r="A120" s="44" t="s">
        <v>39</v>
      </c>
      <c r="B120" s="75" t="s">
        <v>26</v>
      </c>
      <c r="C120" s="7">
        <f>C119</f>
        <v>0.1</v>
      </c>
      <c r="D120" s="76">
        <f>C120*(C138+D119)</f>
        <v>783.85537321198194</v>
      </c>
    </row>
    <row r="121" spans="1:6" ht="16.2" thickBot="1" x14ac:dyDescent="0.35">
      <c r="A121" s="44" t="s">
        <v>40</v>
      </c>
      <c r="B121" s="45" t="s">
        <v>25</v>
      </c>
      <c r="C121" s="57"/>
      <c r="D121" s="46">
        <f>(C$14+C$61+D$73+C$103+C$113)*C121</f>
        <v>0</v>
      </c>
      <c r="E121" s="71"/>
      <c r="F121" s="71"/>
    </row>
    <row r="122" spans="1:6" ht="16.2" thickBot="1" x14ac:dyDescent="0.35">
      <c r="A122" s="44"/>
      <c r="B122" s="75" t="s">
        <v>105</v>
      </c>
      <c r="C122" s="77">
        <f>C123+C124</f>
        <v>3.6499999999999998E-2</v>
      </c>
      <c r="D122" s="76">
        <f>C122*E128</f>
        <v>337.13758151538372</v>
      </c>
      <c r="E122" s="59">
        <f>C123+C124+C126</f>
        <v>6.6500000000000004E-2</v>
      </c>
      <c r="F122" s="71"/>
    </row>
    <row r="123" spans="1:6" ht="16.2" thickBot="1" x14ac:dyDescent="0.35">
      <c r="A123" s="44"/>
      <c r="B123" s="45" t="s">
        <v>103</v>
      </c>
      <c r="C123" s="57">
        <v>0.03</v>
      </c>
      <c r="D123" s="46">
        <f>C123*E128</f>
        <v>277.09938206743868</v>
      </c>
      <c r="E123" s="71"/>
      <c r="F123" s="71"/>
    </row>
    <row r="124" spans="1:6" ht="16.2" thickBot="1" x14ac:dyDescent="0.35">
      <c r="A124" s="44"/>
      <c r="B124" s="45" t="s">
        <v>104</v>
      </c>
      <c r="C124" s="57">
        <v>6.4999999999999997E-3</v>
      </c>
      <c r="D124" s="46">
        <f>C124*E128</f>
        <v>60.03819944794504</v>
      </c>
      <c r="E124" s="71"/>
      <c r="F124" s="71"/>
    </row>
    <row r="125" spans="1:6" ht="16.2" thickBot="1" x14ac:dyDescent="0.35">
      <c r="A125" s="44"/>
      <c r="B125" s="75" t="s">
        <v>106</v>
      </c>
      <c r="C125" s="77">
        <v>0</v>
      </c>
      <c r="D125" s="76">
        <f>C125*E128</f>
        <v>0</v>
      </c>
      <c r="E125" s="71"/>
      <c r="F125" s="71"/>
    </row>
    <row r="126" spans="1:6" ht="16.2" thickBot="1" x14ac:dyDescent="0.35">
      <c r="A126" s="44"/>
      <c r="B126" s="75" t="s">
        <v>107</v>
      </c>
      <c r="C126" s="77">
        <v>0.03</v>
      </c>
      <c r="D126" s="76">
        <f>C126*E128</f>
        <v>277.09938206743868</v>
      </c>
      <c r="E126" s="71"/>
      <c r="F126" s="71"/>
    </row>
    <row r="127" spans="1:6" ht="16.2" thickBot="1" x14ac:dyDescent="0.35">
      <c r="A127" s="180" t="s">
        <v>63</v>
      </c>
      <c r="B127" s="181"/>
      <c r="C127" s="77">
        <f>C119+C120+C122+C125+C126</f>
        <v>0.26650000000000001</v>
      </c>
      <c r="D127" s="76">
        <f>D119+D120+D122+D125+D126</f>
        <v>2110.6881306238788</v>
      </c>
      <c r="E127" s="71"/>
      <c r="F127" s="78">
        <f>C138+D119+D120</f>
        <v>8622.4091053318007</v>
      </c>
    </row>
    <row r="128" spans="1:6" x14ac:dyDescent="0.3">
      <c r="E128" s="71">
        <f>(F127)/(100%-E122)</f>
        <v>9236.6460689146224</v>
      </c>
      <c r="F128" s="71"/>
    </row>
    <row r="129" spans="1:6" x14ac:dyDescent="0.3">
      <c r="E129" s="71"/>
      <c r="F129" s="71"/>
    </row>
    <row r="130" spans="1:6" x14ac:dyDescent="0.3">
      <c r="A130" s="176" t="s">
        <v>94</v>
      </c>
      <c r="B130" s="176"/>
      <c r="C130" s="176"/>
      <c r="E130" s="71"/>
      <c r="F130" s="71"/>
    </row>
    <row r="131" spans="1:6" ht="16.2" thickBot="1" x14ac:dyDescent="0.35">
      <c r="E131" s="71"/>
      <c r="F131" s="71"/>
    </row>
    <row r="132" spans="1:6" ht="16.2" thickBot="1" x14ac:dyDescent="0.35">
      <c r="A132" s="42"/>
      <c r="B132" s="43" t="s">
        <v>95</v>
      </c>
      <c r="C132" s="43" t="s">
        <v>36</v>
      </c>
    </row>
    <row r="133" spans="1:6" ht="16.2" thickBot="1" x14ac:dyDescent="0.35">
      <c r="A133" s="79" t="s">
        <v>37</v>
      </c>
      <c r="B133" s="45" t="s">
        <v>34</v>
      </c>
      <c r="C133" s="80">
        <f>C14</f>
        <v>3138.1027732363636</v>
      </c>
    </row>
    <row r="134" spans="1:6" ht="16.2" thickBot="1" x14ac:dyDescent="0.35">
      <c r="A134" s="79" t="s">
        <v>39</v>
      </c>
      <c r="B134" s="45" t="s">
        <v>47</v>
      </c>
      <c r="C134" s="80">
        <f>C61</f>
        <v>3023.5122483950699</v>
      </c>
    </row>
    <row r="135" spans="1:6" ht="16.2" thickBot="1" x14ac:dyDescent="0.35">
      <c r="A135" s="79" t="s">
        <v>40</v>
      </c>
      <c r="B135" s="45" t="s">
        <v>70</v>
      </c>
      <c r="C135" s="80">
        <f>D73</f>
        <v>223.04128222832918</v>
      </c>
    </row>
    <row r="136" spans="1:6" ht="16.2" thickBot="1" x14ac:dyDescent="0.35">
      <c r="A136" s="79" t="s">
        <v>41</v>
      </c>
      <c r="B136" s="45" t="s">
        <v>78</v>
      </c>
      <c r="C136" s="80">
        <f>C103</f>
        <v>451.13496776431521</v>
      </c>
    </row>
    <row r="137" spans="1:6" ht="16.2" thickBot="1" x14ac:dyDescent="0.35">
      <c r="A137" s="79" t="s">
        <v>42</v>
      </c>
      <c r="B137" s="45" t="s">
        <v>90</v>
      </c>
      <c r="C137" s="80">
        <f>C113</f>
        <v>290.16666666666669</v>
      </c>
    </row>
    <row r="138" spans="1:6" ht="16.5" customHeight="1" thickBot="1" x14ac:dyDescent="0.35">
      <c r="A138" s="177" t="s">
        <v>96</v>
      </c>
      <c r="B138" s="178"/>
      <c r="C138" s="80">
        <f>SUM(C133:C137)</f>
        <v>7125.9579382907441</v>
      </c>
    </row>
    <row r="139" spans="1:6" ht="16.2" thickBot="1" x14ac:dyDescent="0.35">
      <c r="A139" s="79" t="s">
        <v>44</v>
      </c>
      <c r="B139" s="45" t="s">
        <v>97</v>
      </c>
      <c r="C139" s="80">
        <f>D127</f>
        <v>2110.6881306238788</v>
      </c>
    </row>
    <row r="140" spans="1:6" ht="16.5" customHeight="1" x14ac:dyDescent="0.3">
      <c r="A140" s="174" t="s">
        <v>98</v>
      </c>
      <c r="B140" s="175"/>
      <c r="C140" s="81">
        <f>C138+C139</f>
        <v>9236.6460689146224</v>
      </c>
    </row>
    <row r="141" spans="1:6" ht="16.5" customHeight="1" x14ac:dyDescent="0.3">
      <c r="A141" s="171" t="s">
        <v>116</v>
      </c>
      <c r="B141" s="172"/>
      <c r="C141" s="82">
        <v>2</v>
      </c>
    </row>
    <row r="142" spans="1:6" ht="16.2" thickBot="1" x14ac:dyDescent="0.35">
      <c r="A142" s="173" t="s">
        <v>117</v>
      </c>
      <c r="B142" s="173"/>
      <c r="C142" s="83">
        <f>C140*C141</f>
        <v>18473.292137829245</v>
      </c>
    </row>
  </sheetData>
  <sheetProtection password="CDE0" sheet="1" objects="1" scenarios="1"/>
  <mergeCells count="35">
    <mergeCell ref="A130:C130"/>
    <mergeCell ref="A138:B138"/>
    <mergeCell ref="A140:B140"/>
    <mergeCell ref="A141:B141"/>
    <mergeCell ref="A142:B142"/>
    <mergeCell ref="A127:B127"/>
    <mergeCell ref="A73:B73"/>
    <mergeCell ref="A76:C76"/>
    <mergeCell ref="A79:C79"/>
    <mergeCell ref="A88:B88"/>
    <mergeCell ref="A91:C91"/>
    <mergeCell ref="A95:B95"/>
    <mergeCell ref="A98:C98"/>
    <mergeCell ref="A103:B103"/>
    <mergeCell ref="A106:C106"/>
    <mergeCell ref="A113:B113"/>
    <mergeCell ref="A116:C116"/>
    <mergeCell ref="A64:C64"/>
    <mergeCell ref="A7:C7"/>
    <mergeCell ref="A14:B14"/>
    <mergeCell ref="A17:C17"/>
    <mergeCell ref="A19:C19"/>
    <mergeCell ref="A24:B24"/>
    <mergeCell ref="A27:D27"/>
    <mergeCell ref="A38:B38"/>
    <mergeCell ref="A41:C41"/>
    <mergeCell ref="A52:B52"/>
    <mergeCell ref="A55:C55"/>
    <mergeCell ref="A61:B61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ignoredErrors>
    <ignoredError sqref="B51:C51 B45:C50 B83:C87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topLeftCell="A103" workbookViewId="0">
      <selection activeCell="C117" sqref="C117"/>
    </sheetView>
  </sheetViews>
  <sheetFormatPr defaultColWidth="9.109375" defaultRowHeight="15.6" x14ac:dyDescent="0.3"/>
  <cols>
    <col min="1" max="1" width="16.33203125" style="39" customWidth="1"/>
    <col min="2" max="2" width="72.109375" style="39" customWidth="1"/>
    <col min="3" max="3" width="18" style="39" customWidth="1"/>
    <col min="4" max="4" width="14.33203125" style="39" customWidth="1"/>
    <col min="5" max="5" width="12.6640625" style="39" customWidth="1"/>
    <col min="6" max="6" width="14" style="39" bestFit="1" customWidth="1"/>
    <col min="7" max="7" width="15.109375" style="39" customWidth="1"/>
    <col min="8" max="16384" width="9.109375" style="39"/>
  </cols>
  <sheetData>
    <row r="1" spans="1:5" ht="22.8" x14ac:dyDescent="0.4">
      <c r="A1" s="184" t="s">
        <v>99</v>
      </c>
      <c r="B1" s="184"/>
      <c r="C1" s="184"/>
      <c r="D1" s="184"/>
    </row>
    <row r="2" spans="1:5" ht="22.8" x14ac:dyDescent="0.4">
      <c r="A2" s="184" t="s">
        <v>100</v>
      </c>
      <c r="B2" s="184"/>
      <c r="C2" s="184"/>
      <c r="D2" s="184"/>
    </row>
    <row r="3" spans="1:5" x14ac:dyDescent="0.3">
      <c r="A3" s="188"/>
      <c r="B3" s="188"/>
      <c r="C3" s="188"/>
      <c r="D3" s="188"/>
    </row>
    <row r="4" spans="1:5" x14ac:dyDescent="0.3">
      <c r="A4" s="40" t="s">
        <v>108</v>
      </c>
      <c r="B4" s="183" t="s">
        <v>184</v>
      </c>
      <c r="C4" s="183"/>
    </row>
    <row r="5" spans="1:5" x14ac:dyDescent="0.3">
      <c r="A5" s="40" t="s">
        <v>109</v>
      </c>
      <c r="B5" s="183" t="s">
        <v>139</v>
      </c>
      <c r="C5" s="183"/>
      <c r="E5" s="41"/>
    </row>
    <row r="6" spans="1:5" x14ac:dyDescent="0.3">
      <c r="A6" s="40"/>
      <c r="B6" s="183"/>
      <c r="C6" s="183"/>
    </row>
    <row r="7" spans="1:5" x14ac:dyDescent="0.3">
      <c r="A7" s="187" t="s">
        <v>34</v>
      </c>
      <c r="B7" s="187"/>
      <c r="C7" s="187"/>
    </row>
    <row r="8" spans="1:5" ht="16.2" thickBot="1" x14ac:dyDescent="0.35"/>
    <row r="9" spans="1:5" ht="16.2" thickBot="1" x14ac:dyDescent="0.35">
      <c r="A9" s="42">
        <v>1</v>
      </c>
      <c r="B9" s="43" t="s">
        <v>35</v>
      </c>
      <c r="C9" s="43" t="s">
        <v>36</v>
      </c>
    </row>
    <row r="10" spans="1:5" ht="16.2" thickBot="1" x14ac:dyDescent="0.35">
      <c r="A10" s="44" t="s">
        <v>37</v>
      </c>
      <c r="B10" s="45" t="s">
        <v>38</v>
      </c>
      <c r="C10" s="46">
        <v>2045.92</v>
      </c>
    </row>
    <row r="11" spans="1:5" ht="16.2" thickBot="1" x14ac:dyDescent="0.35">
      <c r="A11" s="44" t="s">
        <v>39</v>
      </c>
      <c r="B11" s="45" t="s">
        <v>113</v>
      </c>
      <c r="C11" s="46">
        <f>C10*0.3</f>
        <v>613.77599999999995</v>
      </c>
    </row>
    <row r="12" spans="1:5" ht="16.2" thickBot="1" x14ac:dyDescent="0.35">
      <c r="A12" s="185" t="s">
        <v>5</v>
      </c>
      <c r="B12" s="186"/>
      <c r="C12" s="47">
        <f>SUM(C10:C11)</f>
        <v>2659.6959999999999</v>
      </c>
    </row>
    <row r="15" spans="1:5" x14ac:dyDescent="0.3">
      <c r="A15" s="176" t="s">
        <v>47</v>
      </c>
      <c r="B15" s="176"/>
      <c r="C15" s="176"/>
    </row>
    <row r="16" spans="1:5" x14ac:dyDescent="0.3">
      <c r="A16" s="48"/>
    </row>
    <row r="17" spans="1:4" x14ac:dyDescent="0.3">
      <c r="A17" s="179" t="s">
        <v>48</v>
      </c>
      <c r="B17" s="179"/>
      <c r="C17" s="179"/>
    </row>
    <row r="18" spans="1:4" ht="16.2" thickBot="1" x14ac:dyDescent="0.35"/>
    <row r="19" spans="1:4" ht="16.2" thickBot="1" x14ac:dyDescent="0.35">
      <c r="A19" s="42" t="s">
        <v>49</v>
      </c>
      <c r="B19" s="43" t="s">
        <v>50</v>
      </c>
      <c r="C19" s="43" t="s">
        <v>56</v>
      </c>
      <c r="D19" s="43" t="s">
        <v>36</v>
      </c>
    </row>
    <row r="20" spans="1:4" ht="16.2" thickBot="1" x14ac:dyDescent="0.35">
      <c r="A20" s="44" t="s">
        <v>37</v>
      </c>
      <c r="B20" s="49" t="s">
        <v>51</v>
      </c>
      <c r="C20" s="50">
        <v>8.3299999999999999E-2</v>
      </c>
      <c r="D20" s="51">
        <f>C$12*C20</f>
        <v>221.5526768</v>
      </c>
    </row>
    <row r="21" spans="1:4" ht="16.2" thickBot="1" x14ac:dyDescent="0.35">
      <c r="A21" s="44" t="s">
        <v>39</v>
      </c>
      <c r="B21" s="52" t="s">
        <v>52</v>
      </c>
      <c r="C21" s="53">
        <v>0.121</v>
      </c>
      <c r="D21" s="54">
        <f>C$12*C21</f>
        <v>321.823216</v>
      </c>
    </row>
    <row r="22" spans="1:4" ht="16.2" thickBot="1" x14ac:dyDescent="0.35">
      <c r="A22" s="177" t="s">
        <v>5</v>
      </c>
      <c r="B22" s="178"/>
      <c r="C22" s="55">
        <f>SUM(C20:C21)</f>
        <v>0.20429999999999998</v>
      </c>
      <c r="D22" s="56">
        <f>C$12*C22</f>
        <v>543.37589279999997</v>
      </c>
    </row>
    <row r="25" spans="1:4" x14ac:dyDescent="0.3">
      <c r="A25" s="182" t="s">
        <v>53</v>
      </c>
      <c r="B25" s="182"/>
      <c r="C25" s="182"/>
      <c r="D25" s="182"/>
    </row>
    <row r="26" spans="1:4" ht="16.2" thickBot="1" x14ac:dyDescent="0.35"/>
    <row r="27" spans="1:4" ht="16.2" thickBot="1" x14ac:dyDescent="0.35">
      <c r="A27" s="42" t="s">
        <v>54</v>
      </c>
      <c r="B27" s="43" t="s">
        <v>55</v>
      </c>
      <c r="C27" s="43" t="s">
        <v>56</v>
      </c>
      <c r="D27" s="43" t="s">
        <v>36</v>
      </c>
    </row>
    <row r="28" spans="1:4" ht="16.2" thickBot="1" x14ac:dyDescent="0.35">
      <c r="A28" s="44" t="s">
        <v>37</v>
      </c>
      <c r="B28" s="45" t="s">
        <v>57</v>
      </c>
      <c r="C28" s="57">
        <v>0.2</v>
      </c>
      <c r="D28" s="54">
        <f t="shared" ref="D28:D36" si="0">(D$22+C$12)*C28</f>
        <v>640.61437855999998</v>
      </c>
    </row>
    <row r="29" spans="1:4" ht="16.2" thickBot="1" x14ac:dyDescent="0.35">
      <c r="A29" s="44" t="s">
        <v>39</v>
      </c>
      <c r="B29" s="45" t="s">
        <v>58</v>
      </c>
      <c r="C29" s="57">
        <v>2.5000000000000001E-2</v>
      </c>
      <c r="D29" s="54">
        <f t="shared" si="0"/>
        <v>80.076797319999997</v>
      </c>
    </row>
    <row r="30" spans="1:4" ht="16.2" thickBot="1" x14ac:dyDescent="0.35">
      <c r="A30" s="44" t="s">
        <v>40</v>
      </c>
      <c r="B30" s="45" t="s">
        <v>59</v>
      </c>
      <c r="C30" s="58">
        <v>0.03</v>
      </c>
      <c r="D30" s="54">
        <f t="shared" si="0"/>
        <v>96.092156783999982</v>
      </c>
    </row>
    <row r="31" spans="1:4" ht="16.2" thickBot="1" x14ac:dyDescent="0.35">
      <c r="A31" s="44" t="s">
        <v>41</v>
      </c>
      <c r="B31" s="45" t="s">
        <v>60</v>
      </c>
      <c r="C31" s="57">
        <v>1.4999999999999999E-2</v>
      </c>
      <c r="D31" s="54">
        <f t="shared" si="0"/>
        <v>48.046078391999991</v>
      </c>
    </row>
    <row r="32" spans="1:4" ht="16.2" thickBot="1" x14ac:dyDescent="0.35">
      <c r="A32" s="44" t="s">
        <v>42</v>
      </c>
      <c r="B32" s="45" t="s">
        <v>61</v>
      </c>
      <c r="C32" s="57">
        <v>0.01</v>
      </c>
      <c r="D32" s="54">
        <f t="shared" si="0"/>
        <v>32.030718927999999</v>
      </c>
    </row>
    <row r="33" spans="1:5" ht="16.2" thickBot="1" x14ac:dyDescent="0.35">
      <c r="A33" s="44" t="s">
        <v>44</v>
      </c>
      <c r="B33" s="45" t="s">
        <v>6</v>
      </c>
      <c r="C33" s="57">
        <v>6.0000000000000001E-3</v>
      </c>
      <c r="D33" s="54">
        <f t="shared" si="0"/>
        <v>19.2184313568</v>
      </c>
    </row>
    <row r="34" spans="1:5" ht="16.2" thickBot="1" x14ac:dyDescent="0.35">
      <c r="A34" s="44" t="s">
        <v>45</v>
      </c>
      <c r="B34" s="45" t="s">
        <v>7</v>
      </c>
      <c r="C34" s="57">
        <v>2E-3</v>
      </c>
      <c r="D34" s="54">
        <f t="shared" si="0"/>
        <v>6.4061437855999994</v>
      </c>
    </row>
    <row r="35" spans="1:5" ht="16.2" thickBot="1" x14ac:dyDescent="0.35">
      <c r="A35" s="44" t="s">
        <v>62</v>
      </c>
      <c r="B35" s="45" t="s">
        <v>8</v>
      </c>
      <c r="C35" s="57">
        <v>0.08</v>
      </c>
      <c r="D35" s="54">
        <f t="shared" si="0"/>
        <v>256.24575142399999</v>
      </c>
    </row>
    <row r="36" spans="1:5" ht="16.2" thickBot="1" x14ac:dyDescent="0.35">
      <c r="A36" s="177" t="s">
        <v>63</v>
      </c>
      <c r="B36" s="178"/>
      <c r="C36" s="57">
        <f>SUM(C28:C35)</f>
        <v>0.36800000000000005</v>
      </c>
      <c r="D36" s="54">
        <f t="shared" si="0"/>
        <v>1178.7304565504</v>
      </c>
      <c r="E36" s="59">
        <f>C36*C22</f>
        <v>7.5182399999999996E-2</v>
      </c>
    </row>
    <row r="39" spans="1:5" x14ac:dyDescent="0.3">
      <c r="A39" s="179" t="s">
        <v>64</v>
      </c>
      <c r="B39" s="179"/>
      <c r="C39" s="179"/>
    </row>
    <row r="40" spans="1:5" ht="16.2" thickBot="1" x14ac:dyDescent="0.35"/>
    <row r="41" spans="1:5" ht="16.2" thickBot="1" x14ac:dyDescent="0.35">
      <c r="A41" s="42" t="s">
        <v>65</v>
      </c>
      <c r="B41" s="43" t="s">
        <v>66</v>
      </c>
      <c r="C41" s="43" t="s">
        <v>36</v>
      </c>
    </row>
    <row r="42" spans="1:5" ht="16.2" thickBot="1" x14ac:dyDescent="0.35">
      <c r="A42" s="44" t="s">
        <v>37</v>
      </c>
      <c r="B42" s="86" t="str">
        <f>'Posto 12x36 diurno ISS 2%'!B42</f>
        <v>Transporte</v>
      </c>
      <c r="C42" s="46">
        <f>'Posto 12x36 diurno ISS 2%'!C42</f>
        <v>75.104800000000012</v>
      </c>
    </row>
    <row r="43" spans="1:5" ht="16.2" thickBot="1" x14ac:dyDescent="0.35">
      <c r="A43" s="44" t="s">
        <v>39</v>
      </c>
      <c r="B43" s="86" t="str">
        <f>'Posto 12x36 diurno ISS 2%'!B43</f>
        <v>Auxílio-Refeição</v>
      </c>
      <c r="C43" s="46">
        <f>'Posto 12x36 diurno ISS 2%'!C43</f>
        <v>461.77480000000003</v>
      </c>
    </row>
    <row r="44" spans="1:5" ht="16.2" thickBot="1" x14ac:dyDescent="0.35">
      <c r="A44" s="44" t="s">
        <v>40</v>
      </c>
      <c r="B44" s="86" t="str">
        <f>'Posto 12x36 diurno ISS 2%'!B44</f>
        <v>Benefício Seguro de Vida em Grupo</v>
      </c>
      <c r="C44" s="46">
        <f>'Posto 12x36 diurno ISS 2%'!C44</f>
        <v>20</v>
      </c>
    </row>
    <row r="45" spans="1:5" ht="16.2" thickBot="1" x14ac:dyDescent="0.35">
      <c r="A45" s="61" t="s">
        <v>41</v>
      </c>
      <c r="B45" s="86" t="str">
        <f>'Posto 12x36 diurno ISS 2%'!B45</f>
        <v>Assistência Médica</v>
      </c>
      <c r="C45" s="46">
        <f>'Posto 12x36 diurno ISS 2%'!C45</f>
        <v>178.57149999999999</v>
      </c>
    </row>
    <row r="46" spans="1:5" ht="16.2" thickBot="1" x14ac:dyDescent="0.35">
      <c r="A46" s="61" t="s">
        <v>42</v>
      </c>
      <c r="B46" s="86" t="str">
        <f>'Posto 12x36 diurno ISS 2%'!B46</f>
        <v>Cesta Básica Suplementar</v>
      </c>
      <c r="C46" s="46">
        <f>'Posto 12x36 diurno ISS 2%'!C46</f>
        <v>178.57149999999999</v>
      </c>
    </row>
    <row r="47" spans="1:5" ht="16.2" thickBot="1" x14ac:dyDescent="0.35">
      <c r="A47" s="61" t="s">
        <v>44</v>
      </c>
      <c r="B47" s="86" t="str">
        <f>'Posto 12x36 diurno ISS 2%'!B47</f>
        <v>Reciclagem</v>
      </c>
      <c r="C47" s="46">
        <f>'Posto 12x36 diurno ISS 2%'!C47</f>
        <v>35</v>
      </c>
    </row>
    <row r="48" spans="1:5" ht="16.2" thickBot="1" x14ac:dyDescent="0.35">
      <c r="A48" s="61" t="s">
        <v>45</v>
      </c>
      <c r="B48" s="86" t="str">
        <f>'Posto 12x36 diurno ISS 2%'!B48</f>
        <v>Participação nos Lucros</v>
      </c>
      <c r="C48" s="46">
        <f>'Posto 12x36 diurno ISS 2%'!C48</f>
        <v>42.623333333333335</v>
      </c>
    </row>
    <row r="49" spans="1:4" ht="16.2" thickBot="1" x14ac:dyDescent="0.35">
      <c r="A49" s="61" t="s">
        <v>62</v>
      </c>
      <c r="B49" s="86" t="str">
        <f>'Posto 12x36 diurno ISS 2%'!B49</f>
        <v>Outro (Especificar)</v>
      </c>
      <c r="C49" s="46">
        <f>'Posto 12x36 diurno ISS 2%'!C49</f>
        <v>0</v>
      </c>
    </row>
    <row r="50" spans="1:4" ht="16.2" thickBot="1" x14ac:dyDescent="0.35">
      <c r="A50" s="185" t="s">
        <v>5</v>
      </c>
      <c r="B50" s="186"/>
      <c r="C50" s="46">
        <f>SUM(C42:C49)</f>
        <v>991.64593333333335</v>
      </c>
    </row>
    <row r="53" spans="1:4" x14ac:dyDescent="0.3">
      <c r="A53" s="179" t="s">
        <v>68</v>
      </c>
      <c r="B53" s="179"/>
      <c r="C53" s="179"/>
    </row>
    <row r="54" spans="1:4" ht="16.2" thickBot="1" x14ac:dyDescent="0.35"/>
    <row r="55" spans="1:4" ht="16.2" thickBot="1" x14ac:dyDescent="0.35">
      <c r="A55" s="42">
        <v>2</v>
      </c>
      <c r="B55" s="43" t="s">
        <v>69</v>
      </c>
      <c r="C55" s="43" t="s">
        <v>36</v>
      </c>
    </row>
    <row r="56" spans="1:4" ht="16.2" thickBot="1" x14ac:dyDescent="0.35">
      <c r="A56" s="44" t="s">
        <v>49</v>
      </c>
      <c r="B56" s="45" t="s">
        <v>50</v>
      </c>
      <c r="C56" s="46">
        <f>D22</f>
        <v>543.37589279999997</v>
      </c>
    </row>
    <row r="57" spans="1:4" ht="16.2" thickBot="1" x14ac:dyDescent="0.35">
      <c r="A57" s="44" t="s">
        <v>54</v>
      </c>
      <c r="B57" s="45" t="s">
        <v>55</v>
      </c>
      <c r="C57" s="46">
        <f>D36</f>
        <v>1178.7304565504</v>
      </c>
    </row>
    <row r="58" spans="1:4" ht="16.2" thickBot="1" x14ac:dyDescent="0.35">
      <c r="A58" s="44" t="s">
        <v>65</v>
      </c>
      <c r="B58" s="45" t="s">
        <v>66</v>
      </c>
      <c r="C58" s="46">
        <f>C50</f>
        <v>991.64593333333335</v>
      </c>
    </row>
    <row r="59" spans="1:4" ht="16.2" thickBot="1" x14ac:dyDescent="0.35">
      <c r="A59" s="177" t="s">
        <v>5</v>
      </c>
      <c r="B59" s="178"/>
      <c r="C59" s="46">
        <f>SUM(C56:C58)</f>
        <v>2713.7522826837335</v>
      </c>
    </row>
    <row r="60" spans="1:4" x14ac:dyDescent="0.3">
      <c r="A60" s="64"/>
    </row>
    <row r="62" spans="1:4" x14ac:dyDescent="0.3">
      <c r="A62" s="176" t="s">
        <v>70</v>
      </c>
      <c r="B62" s="176"/>
      <c r="C62" s="176"/>
    </row>
    <row r="63" spans="1:4" ht="16.2" thickBot="1" x14ac:dyDescent="0.35"/>
    <row r="64" spans="1:4" ht="16.2" thickBot="1" x14ac:dyDescent="0.35">
      <c r="A64" s="42">
        <v>3</v>
      </c>
      <c r="B64" s="43" t="s">
        <v>71</v>
      </c>
      <c r="C64" s="43" t="s">
        <v>56</v>
      </c>
      <c r="D64" s="43" t="s">
        <v>36</v>
      </c>
    </row>
    <row r="65" spans="1:4" ht="16.2" thickBot="1" x14ac:dyDescent="0.35">
      <c r="A65" s="44" t="s">
        <v>37</v>
      </c>
      <c r="B65" s="65" t="s">
        <v>72</v>
      </c>
      <c r="C65" s="66">
        <v>4.1999999999999997E-3</v>
      </c>
      <c r="D65" s="46">
        <f>(C$12)*C65</f>
        <v>11.170723199999999</v>
      </c>
    </row>
    <row r="66" spans="1:4" ht="16.2" thickBot="1" x14ac:dyDescent="0.35">
      <c r="A66" s="44" t="s">
        <v>39</v>
      </c>
      <c r="B66" s="67" t="s">
        <v>73</v>
      </c>
      <c r="C66" s="68">
        <f>C65*C35</f>
        <v>3.3599999999999998E-4</v>
      </c>
      <c r="D66" s="46">
        <f>(C$12)*C66</f>
        <v>0.89365785599999992</v>
      </c>
    </row>
    <row r="67" spans="1:4" ht="16.2" thickBot="1" x14ac:dyDescent="0.35">
      <c r="A67" s="44" t="s">
        <v>40</v>
      </c>
      <c r="B67" s="65" t="s">
        <v>127</v>
      </c>
      <c r="C67" s="69">
        <v>3.5999999999999999E-3</v>
      </c>
      <c r="D67" s="46">
        <f>C67*C12</f>
        <v>9.5749055999999992</v>
      </c>
    </row>
    <row r="68" spans="1:4" ht="16.2" thickBot="1" x14ac:dyDescent="0.35">
      <c r="A68" s="44" t="s">
        <v>41</v>
      </c>
      <c r="B68" s="65" t="s">
        <v>75</v>
      </c>
      <c r="C68" s="70">
        <v>1.9400000000000001E-2</v>
      </c>
      <c r="D68" s="46">
        <f>(C$12)*C68</f>
        <v>51.598102400000002</v>
      </c>
    </row>
    <row r="69" spans="1:4" ht="16.2" thickBot="1" x14ac:dyDescent="0.35">
      <c r="A69" s="44" t="s">
        <v>42</v>
      </c>
      <c r="B69" s="65" t="s">
        <v>76</v>
      </c>
      <c r="C69" s="69">
        <f>C68*C36</f>
        <v>7.1392000000000009E-3</v>
      </c>
      <c r="D69" s="46">
        <f>C69*C12</f>
        <v>18.988101683200004</v>
      </c>
    </row>
    <row r="70" spans="1:4" ht="16.2" thickBot="1" x14ac:dyDescent="0.35">
      <c r="A70" s="44" t="s">
        <v>44</v>
      </c>
      <c r="B70" s="65" t="s">
        <v>128</v>
      </c>
      <c r="C70" s="69">
        <v>3.6400000000000002E-2</v>
      </c>
      <c r="D70" s="46">
        <f>C70*C12</f>
        <v>96.812934400000003</v>
      </c>
    </row>
    <row r="71" spans="1:4" ht="16.2" thickBot="1" x14ac:dyDescent="0.35">
      <c r="A71" s="177" t="s">
        <v>5</v>
      </c>
      <c r="B71" s="178"/>
      <c r="C71" s="69">
        <f>SUM(C65:C70)</f>
        <v>7.1075200000000005E-2</v>
      </c>
      <c r="D71" s="46">
        <f>SUM(D65:D70)</f>
        <v>189.0384251392</v>
      </c>
    </row>
    <row r="74" spans="1:4" x14ac:dyDescent="0.3">
      <c r="A74" s="176" t="s">
        <v>78</v>
      </c>
      <c r="B74" s="176"/>
      <c r="C74" s="176"/>
    </row>
    <row r="77" spans="1:4" x14ac:dyDescent="0.3">
      <c r="A77" s="179" t="s">
        <v>79</v>
      </c>
      <c r="B77" s="179"/>
      <c r="C77" s="179"/>
    </row>
    <row r="78" spans="1:4" ht="16.2" thickBot="1" x14ac:dyDescent="0.35">
      <c r="A78" s="48"/>
    </row>
    <row r="79" spans="1:4" ht="16.2" thickBot="1" x14ac:dyDescent="0.35">
      <c r="A79" s="42" t="s">
        <v>80</v>
      </c>
      <c r="B79" s="43" t="s">
        <v>81</v>
      </c>
      <c r="C79" s="43" t="s">
        <v>56</v>
      </c>
      <c r="D79" s="43" t="s">
        <v>36</v>
      </c>
    </row>
    <row r="80" spans="1:4" ht="16.2" thickBot="1" x14ac:dyDescent="0.35">
      <c r="A80" s="44" t="s">
        <v>37</v>
      </c>
      <c r="B80" s="88" t="s">
        <v>157</v>
      </c>
      <c r="C80" s="90">
        <f>'Posto 12x36 diurno ISS 2%'!C80</f>
        <v>6.9444444444444441E-3</v>
      </c>
      <c r="D80" s="46">
        <f t="shared" ref="D80:D86" si="1">(C$12)*C80</f>
        <v>18.470111111111109</v>
      </c>
    </row>
    <row r="81" spans="1:6" ht="16.2" thickBot="1" x14ac:dyDescent="0.35">
      <c r="A81" s="44" t="s">
        <v>39</v>
      </c>
      <c r="B81" s="88" t="s">
        <v>81</v>
      </c>
      <c r="C81" s="90">
        <f>'Posto 12x36 diurno ISS 2%'!C81</f>
        <v>8.0000000000000002E-3</v>
      </c>
      <c r="D81" s="46">
        <f t="shared" si="1"/>
        <v>21.277567999999999</v>
      </c>
    </row>
    <row r="82" spans="1:6" ht="16.2" thickBot="1" x14ac:dyDescent="0.35">
      <c r="A82" s="44" t="s">
        <v>40</v>
      </c>
      <c r="B82" s="88" t="s">
        <v>82</v>
      </c>
      <c r="C82" s="90">
        <f>'Posto 12x36 diurno ISS 2%'!C82</f>
        <v>1.4999999999999999E-2</v>
      </c>
      <c r="D82" s="46">
        <f t="shared" si="1"/>
        <v>39.895440000000001</v>
      </c>
    </row>
    <row r="83" spans="1:6" ht="16.2" thickBot="1" x14ac:dyDescent="0.35">
      <c r="A83" s="44" t="s">
        <v>41</v>
      </c>
      <c r="B83" s="88" t="s">
        <v>83</v>
      </c>
      <c r="C83" s="90">
        <f>'Posto 12x36 diurno ISS 2%'!C83</f>
        <v>0.01</v>
      </c>
      <c r="D83" s="46">
        <f t="shared" si="1"/>
        <v>26.596959999999999</v>
      </c>
    </row>
    <row r="84" spans="1:6" ht="16.2" thickBot="1" x14ac:dyDescent="0.35">
      <c r="A84" s="44" t="s">
        <v>42</v>
      </c>
      <c r="B84" s="88" t="s">
        <v>84</v>
      </c>
      <c r="C84" s="90">
        <f>'Posto 12x36 diurno ISS 2%'!C84</f>
        <v>0.01</v>
      </c>
      <c r="D84" s="46">
        <f t="shared" si="1"/>
        <v>26.596959999999999</v>
      </c>
    </row>
    <row r="85" spans="1:6" ht="16.2" thickBot="1" x14ac:dyDescent="0.35">
      <c r="A85" s="44" t="s">
        <v>44</v>
      </c>
      <c r="B85" s="86" t="str">
        <f>'Posto 12x36 diurno ISS 2%'!B85</f>
        <v>Outros (especificar)</v>
      </c>
      <c r="C85" s="90">
        <f>'Posto 12x36 diurno ISS 2%'!C85</f>
        <v>0</v>
      </c>
      <c r="D85" s="46">
        <f t="shared" si="1"/>
        <v>0</v>
      </c>
    </row>
    <row r="86" spans="1:6" ht="16.2" thickBot="1" x14ac:dyDescent="0.35">
      <c r="A86" s="177" t="s">
        <v>63</v>
      </c>
      <c r="B86" s="178"/>
      <c r="C86" s="69">
        <f>SUM(C80:C85)</f>
        <v>4.9944444444444444E-2</v>
      </c>
      <c r="D86" s="46">
        <f t="shared" si="1"/>
        <v>132.8370391111111</v>
      </c>
    </row>
    <row r="87" spans="1:6" x14ac:dyDescent="0.3">
      <c r="C87" s="41">
        <f>C22+C36+C71+C86+E36</f>
        <v>0.76850204444444448</v>
      </c>
    </row>
    <row r="89" spans="1:6" x14ac:dyDescent="0.3">
      <c r="A89" s="179" t="s">
        <v>85</v>
      </c>
      <c r="B89" s="179"/>
      <c r="C89" s="179"/>
      <c r="F89" s="71"/>
    </row>
    <row r="90" spans="1:6" ht="16.2" thickBot="1" x14ac:dyDescent="0.35">
      <c r="A90" s="48"/>
      <c r="F90" s="71"/>
    </row>
    <row r="91" spans="1:6" ht="16.2" thickBot="1" x14ac:dyDescent="0.35">
      <c r="A91" s="42" t="s">
        <v>86</v>
      </c>
      <c r="B91" s="43" t="s">
        <v>125</v>
      </c>
      <c r="C91" s="43" t="s">
        <v>36</v>
      </c>
      <c r="F91" s="72">
        <f>C10+C11</f>
        <v>2659.6959999999999</v>
      </c>
    </row>
    <row r="92" spans="1:6" ht="16.2" thickBot="1" x14ac:dyDescent="0.35">
      <c r="A92" s="44" t="s">
        <v>37</v>
      </c>
      <c r="B92" s="45" t="s">
        <v>101</v>
      </c>
      <c r="C92" s="73">
        <f>F94</f>
        <v>294.40416814545461</v>
      </c>
      <c r="F92" s="72">
        <f>F91/220</f>
        <v>12.089527272727272</v>
      </c>
    </row>
    <row r="93" spans="1:6" ht="16.2" thickBot="1" x14ac:dyDescent="0.35">
      <c r="A93" s="177" t="s">
        <v>5</v>
      </c>
      <c r="B93" s="178"/>
      <c r="C93" s="73">
        <f>C92</f>
        <v>294.40416814545461</v>
      </c>
      <c r="F93" s="72">
        <f>F92*1.6</f>
        <v>19.343243636363638</v>
      </c>
    </row>
    <row r="94" spans="1:6" x14ac:dyDescent="0.3">
      <c r="F94" s="72">
        <f>F93*15.22</f>
        <v>294.40416814545461</v>
      </c>
    </row>
    <row r="95" spans="1:6" x14ac:dyDescent="0.3">
      <c r="F95" s="71"/>
    </row>
    <row r="96" spans="1:6" x14ac:dyDescent="0.3">
      <c r="A96" s="179" t="s">
        <v>88</v>
      </c>
      <c r="B96" s="179"/>
      <c r="C96" s="179"/>
    </row>
    <row r="97" spans="1:3" ht="16.2" thickBot="1" x14ac:dyDescent="0.35">
      <c r="A97" s="48"/>
    </row>
    <row r="98" spans="1:3" ht="16.2" thickBot="1" x14ac:dyDescent="0.35">
      <c r="A98" s="42">
        <v>4</v>
      </c>
      <c r="B98" s="43" t="s">
        <v>89</v>
      </c>
      <c r="C98" s="43" t="s">
        <v>36</v>
      </c>
    </row>
    <row r="99" spans="1:3" ht="16.2" thickBot="1" x14ac:dyDescent="0.35">
      <c r="A99" s="44" t="s">
        <v>80</v>
      </c>
      <c r="B99" s="45" t="s">
        <v>81</v>
      </c>
      <c r="C99" s="46">
        <f>D86</f>
        <v>132.8370391111111</v>
      </c>
    </row>
    <row r="100" spans="1:3" ht="16.2" thickBot="1" x14ac:dyDescent="0.35">
      <c r="A100" s="44" t="s">
        <v>86</v>
      </c>
      <c r="B100" s="45" t="s">
        <v>87</v>
      </c>
      <c r="C100" s="46">
        <f>C93</f>
        <v>294.40416814545461</v>
      </c>
    </row>
    <row r="101" spans="1:3" ht="16.2" thickBot="1" x14ac:dyDescent="0.35">
      <c r="A101" s="177" t="s">
        <v>5</v>
      </c>
      <c r="B101" s="178"/>
      <c r="C101" s="47">
        <f>C99+C100</f>
        <v>427.2412072565657</v>
      </c>
    </row>
    <row r="104" spans="1:3" x14ac:dyDescent="0.3">
      <c r="A104" s="176" t="s">
        <v>90</v>
      </c>
      <c r="B104" s="176"/>
      <c r="C104" s="176"/>
    </row>
    <row r="105" spans="1:3" ht="16.2" thickBot="1" x14ac:dyDescent="0.35"/>
    <row r="106" spans="1:3" ht="16.2" thickBot="1" x14ac:dyDescent="0.35">
      <c r="A106" s="42">
        <v>5</v>
      </c>
      <c r="B106" s="74" t="s">
        <v>22</v>
      </c>
      <c r="C106" s="43" t="s">
        <v>36</v>
      </c>
    </row>
    <row r="107" spans="1:3" ht="16.2" thickBot="1" x14ac:dyDescent="0.35">
      <c r="A107" s="44" t="s">
        <v>37</v>
      </c>
      <c r="B107" s="45" t="s">
        <v>91</v>
      </c>
      <c r="C107" s="63">
        <f>'Planilha de Apoio - P 12 x 36'!C50</f>
        <v>285.41666666666669</v>
      </c>
    </row>
    <row r="108" spans="1:3" ht="16.2" thickBot="1" x14ac:dyDescent="0.35">
      <c r="A108" s="44" t="s">
        <v>39</v>
      </c>
      <c r="B108" s="45" t="s">
        <v>92</v>
      </c>
      <c r="C108" s="63">
        <f>'Planilha de Apoio - P 12 x 36'!D34</f>
        <v>4.75</v>
      </c>
    </row>
    <row r="109" spans="1:3" ht="16.2" thickBot="1" x14ac:dyDescent="0.35">
      <c r="A109" s="44" t="s">
        <v>40</v>
      </c>
      <c r="B109" s="11" t="s">
        <v>141</v>
      </c>
      <c r="C109" s="8"/>
    </row>
    <row r="110" spans="1:3" ht="16.2" thickBot="1" x14ac:dyDescent="0.35">
      <c r="A110" s="44" t="s">
        <v>41</v>
      </c>
      <c r="B110" s="11" t="s">
        <v>141</v>
      </c>
      <c r="C110" s="8"/>
    </row>
    <row r="111" spans="1:3" ht="16.2" thickBot="1" x14ac:dyDescent="0.35">
      <c r="A111" s="177" t="s">
        <v>63</v>
      </c>
      <c r="B111" s="178"/>
      <c r="C111" s="46">
        <f>SUM(C107:C110)</f>
        <v>290.16666666666669</v>
      </c>
    </row>
    <row r="114" spans="1:7" x14ac:dyDescent="0.3">
      <c r="A114" s="176" t="s">
        <v>93</v>
      </c>
      <c r="B114" s="176"/>
      <c r="C114" s="176"/>
    </row>
    <row r="115" spans="1:7" ht="16.2" thickBot="1" x14ac:dyDescent="0.35"/>
    <row r="116" spans="1:7" ht="16.2" thickBot="1" x14ac:dyDescent="0.35">
      <c r="A116" s="42">
        <v>6</v>
      </c>
      <c r="B116" s="74" t="s">
        <v>23</v>
      </c>
      <c r="C116" s="43" t="s">
        <v>56</v>
      </c>
      <c r="D116" s="43" t="s">
        <v>36</v>
      </c>
    </row>
    <row r="117" spans="1:7" ht="16.2" thickBot="1" x14ac:dyDescent="0.35">
      <c r="A117" s="44" t="s">
        <v>37</v>
      </c>
      <c r="B117" s="75" t="s">
        <v>24</v>
      </c>
      <c r="C117" s="7">
        <f>'Posto 12x36 diurno ISS 2%'!C117</f>
        <v>0.1</v>
      </c>
      <c r="D117" s="76">
        <f>C117*C136</f>
        <v>627.98945817461663</v>
      </c>
      <c r="E117" s="71"/>
      <c r="F117" s="71"/>
      <c r="G117" s="71"/>
    </row>
    <row r="118" spans="1:7" ht="16.2" thickBot="1" x14ac:dyDescent="0.35">
      <c r="A118" s="44" t="s">
        <v>39</v>
      </c>
      <c r="B118" s="75" t="s">
        <v>26</v>
      </c>
      <c r="C118" s="7">
        <f>C117</f>
        <v>0.1</v>
      </c>
      <c r="D118" s="76">
        <f>C118*(C136+D117)</f>
        <v>690.78840399207832</v>
      </c>
      <c r="E118" s="71"/>
      <c r="F118" s="71"/>
      <c r="G118" s="71"/>
    </row>
    <row r="119" spans="1:7" ht="16.2" thickBot="1" x14ac:dyDescent="0.35">
      <c r="A119" s="44" t="s">
        <v>40</v>
      </c>
      <c r="B119" s="45" t="s">
        <v>25</v>
      </c>
      <c r="C119" s="57"/>
      <c r="D119" s="46">
        <f>(C$12+C$59+D$71+C$101+C$111)*C119</f>
        <v>0</v>
      </c>
      <c r="E119" s="71"/>
      <c r="F119" s="71"/>
      <c r="G119" s="71"/>
    </row>
    <row r="120" spans="1:7" ht="16.2" thickBot="1" x14ac:dyDescent="0.35">
      <c r="A120" s="44"/>
      <c r="B120" s="75" t="s">
        <v>105</v>
      </c>
      <c r="C120" s="77">
        <f>C121+C122</f>
        <v>3.6499999999999998E-2</v>
      </c>
      <c r="D120" s="76">
        <f>C120*E126</f>
        <v>303.61416989909077</v>
      </c>
      <c r="E120" s="59">
        <f>C121+C122+C124</f>
        <v>8.6499999999999994E-2</v>
      </c>
      <c r="F120" s="71"/>
      <c r="G120" s="71"/>
    </row>
    <row r="121" spans="1:7" ht="16.2" thickBot="1" x14ac:dyDescent="0.35">
      <c r="A121" s="44"/>
      <c r="B121" s="45" t="s">
        <v>103</v>
      </c>
      <c r="C121" s="57">
        <v>0.03</v>
      </c>
      <c r="D121" s="46">
        <f>C121*E126</f>
        <v>249.54589306774582</v>
      </c>
      <c r="E121" s="71"/>
      <c r="F121" s="71"/>
      <c r="G121" s="71"/>
    </row>
    <row r="122" spans="1:7" ht="16.2" thickBot="1" x14ac:dyDescent="0.35">
      <c r="A122" s="44"/>
      <c r="B122" s="45" t="s">
        <v>104</v>
      </c>
      <c r="C122" s="57">
        <v>6.4999999999999997E-3</v>
      </c>
      <c r="D122" s="46">
        <f>C122*E126</f>
        <v>54.068276831344932</v>
      </c>
      <c r="E122" s="71"/>
      <c r="F122" s="71"/>
      <c r="G122" s="71"/>
    </row>
    <row r="123" spans="1:7" ht="16.2" thickBot="1" x14ac:dyDescent="0.35">
      <c r="A123" s="44"/>
      <c r="B123" s="75" t="s">
        <v>106</v>
      </c>
      <c r="C123" s="77">
        <v>0</v>
      </c>
      <c r="D123" s="76">
        <f>C123*E126</f>
        <v>0</v>
      </c>
      <c r="E123" s="71"/>
      <c r="F123" s="71"/>
      <c r="G123" s="71"/>
    </row>
    <row r="124" spans="1:7" ht="16.2" thickBot="1" x14ac:dyDescent="0.35">
      <c r="A124" s="44"/>
      <c r="B124" s="75" t="s">
        <v>107</v>
      </c>
      <c r="C124" s="77">
        <v>0.05</v>
      </c>
      <c r="D124" s="76">
        <f>C124*E126</f>
        <v>415.90982177957642</v>
      </c>
      <c r="E124" s="71"/>
      <c r="F124" s="71"/>
      <c r="G124" s="71"/>
    </row>
    <row r="125" spans="1:7" ht="16.2" thickBot="1" x14ac:dyDescent="0.35">
      <c r="A125" s="180" t="s">
        <v>63</v>
      </c>
      <c r="B125" s="181"/>
      <c r="C125" s="77">
        <f>C117+C118+C120+C123+C124</f>
        <v>0.28650000000000003</v>
      </c>
      <c r="D125" s="76">
        <f>D117+D118+D120+D123+D124</f>
        <v>2038.3018538453621</v>
      </c>
      <c r="E125" s="71"/>
      <c r="F125" s="78">
        <f>C136+D117+D118</f>
        <v>7598.6724439128611</v>
      </c>
      <c r="G125" s="71"/>
    </row>
    <row r="126" spans="1:7" x14ac:dyDescent="0.3">
      <c r="E126" s="71">
        <f>(F125)/(100%-E120)</f>
        <v>8318.1964355915279</v>
      </c>
      <c r="F126" s="71"/>
      <c r="G126" s="71"/>
    </row>
    <row r="127" spans="1:7" x14ac:dyDescent="0.3">
      <c r="E127" s="71"/>
      <c r="F127" s="71"/>
      <c r="G127" s="71"/>
    </row>
    <row r="128" spans="1:7" x14ac:dyDescent="0.3">
      <c r="A128" s="176" t="s">
        <v>94</v>
      </c>
      <c r="B128" s="176"/>
      <c r="C128" s="176"/>
      <c r="E128" s="71"/>
      <c r="F128" s="71"/>
      <c r="G128" s="71"/>
    </row>
    <row r="129" spans="1:7" ht="16.2" thickBot="1" x14ac:dyDescent="0.35">
      <c r="E129" s="71"/>
      <c r="F129" s="71"/>
      <c r="G129" s="71"/>
    </row>
    <row r="130" spans="1:7" ht="16.2" thickBot="1" x14ac:dyDescent="0.35">
      <c r="A130" s="42"/>
      <c r="B130" s="43" t="s">
        <v>95</v>
      </c>
      <c r="C130" s="43" t="s">
        <v>36</v>
      </c>
      <c r="E130" s="71"/>
      <c r="F130" s="71"/>
      <c r="G130" s="71"/>
    </row>
    <row r="131" spans="1:7" ht="16.2" thickBot="1" x14ac:dyDescent="0.35">
      <c r="A131" s="79" t="s">
        <v>37</v>
      </c>
      <c r="B131" s="45" t="s">
        <v>34</v>
      </c>
      <c r="C131" s="80">
        <f>C12</f>
        <v>2659.6959999999999</v>
      </c>
      <c r="E131" s="71"/>
      <c r="F131" s="71"/>
      <c r="G131" s="71"/>
    </row>
    <row r="132" spans="1:7" ht="16.2" thickBot="1" x14ac:dyDescent="0.35">
      <c r="A132" s="79" t="s">
        <v>39</v>
      </c>
      <c r="B132" s="45" t="s">
        <v>47</v>
      </c>
      <c r="C132" s="80">
        <f>C59</f>
        <v>2713.7522826837335</v>
      </c>
    </row>
    <row r="133" spans="1:7" ht="16.2" thickBot="1" x14ac:dyDescent="0.35">
      <c r="A133" s="79" t="s">
        <v>40</v>
      </c>
      <c r="B133" s="45" t="s">
        <v>70</v>
      </c>
      <c r="C133" s="80">
        <f>D71</f>
        <v>189.0384251392</v>
      </c>
    </row>
    <row r="134" spans="1:7" ht="16.2" thickBot="1" x14ac:dyDescent="0.35">
      <c r="A134" s="79" t="s">
        <v>41</v>
      </c>
      <c r="B134" s="45" t="s">
        <v>78</v>
      </c>
      <c r="C134" s="80">
        <f>C101</f>
        <v>427.2412072565657</v>
      </c>
    </row>
    <row r="135" spans="1:7" ht="16.2" thickBot="1" x14ac:dyDescent="0.35">
      <c r="A135" s="79" t="s">
        <v>42</v>
      </c>
      <c r="B135" s="45" t="s">
        <v>90</v>
      </c>
      <c r="C135" s="80">
        <f>C111</f>
        <v>290.16666666666669</v>
      </c>
    </row>
    <row r="136" spans="1:7" ht="16.2" thickBot="1" x14ac:dyDescent="0.35">
      <c r="A136" s="177" t="s">
        <v>96</v>
      </c>
      <c r="B136" s="178"/>
      <c r="C136" s="80">
        <f>SUM(C131:C135)</f>
        <v>6279.8945817461663</v>
      </c>
    </row>
    <row r="137" spans="1:7" ht="16.2" thickBot="1" x14ac:dyDescent="0.35">
      <c r="A137" s="79" t="s">
        <v>44</v>
      </c>
      <c r="B137" s="45" t="s">
        <v>97</v>
      </c>
      <c r="C137" s="80">
        <f>D125</f>
        <v>2038.3018538453621</v>
      </c>
    </row>
    <row r="138" spans="1:7" x14ac:dyDescent="0.3">
      <c r="A138" s="174" t="s">
        <v>98</v>
      </c>
      <c r="B138" s="175"/>
      <c r="C138" s="81">
        <f>C136+C137</f>
        <v>8318.1964355915279</v>
      </c>
    </row>
    <row r="139" spans="1:7" x14ac:dyDescent="0.3">
      <c r="A139" s="171" t="s">
        <v>116</v>
      </c>
      <c r="B139" s="172"/>
      <c r="C139" s="82">
        <v>2</v>
      </c>
    </row>
    <row r="140" spans="1:7" ht="16.2" thickBot="1" x14ac:dyDescent="0.35">
      <c r="A140" s="173" t="s">
        <v>117</v>
      </c>
      <c r="B140" s="173"/>
      <c r="C140" s="83">
        <f>C138*C139</f>
        <v>16636.392871183056</v>
      </c>
    </row>
  </sheetData>
  <sheetProtection password="CDE0" sheet="1" objects="1" scenarios="1"/>
  <mergeCells count="35">
    <mergeCell ref="A128:C128"/>
    <mergeCell ref="A136:B136"/>
    <mergeCell ref="A138:B138"/>
    <mergeCell ref="A139:B139"/>
    <mergeCell ref="A140:B140"/>
    <mergeCell ref="A125:B125"/>
    <mergeCell ref="A71:B71"/>
    <mergeCell ref="A74:C74"/>
    <mergeCell ref="A77:C77"/>
    <mergeCell ref="A86:B86"/>
    <mergeCell ref="A89:C89"/>
    <mergeCell ref="A93:B93"/>
    <mergeCell ref="A96:C96"/>
    <mergeCell ref="A101:B101"/>
    <mergeCell ref="A104:C104"/>
    <mergeCell ref="A111:B111"/>
    <mergeCell ref="A114:C114"/>
    <mergeCell ref="A62:C62"/>
    <mergeCell ref="A7:C7"/>
    <mergeCell ref="A12:B12"/>
    <mergeCell ref="A15:C15"/>
    <mergeCell ref="A17:C17"/>
    <mergeCell ref="A22:B22"/>
    <mergeCell ref="A25:D25"/>
    <mergeCell ref="A36:B36"/>
    <mergeCell ref="A39:C39"/>
    <mergeCell ref="A50:B50"/>
    <mergeCell ref="A53:C53"/>
    <mergeCell ref="A59:B59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ignoredErrors>
    <ignoredError sqref="B49 C42:C48 B42:B48 C107:C108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100" workbookViewId="0">
      <selection activeCell="C119" sqref="C119"/>
    </sheetView>
  </sheetViews>
  <sheetFormatPr defaultColWidth="9.109375" defaultRowHeight="15.6" x14ac:dyDescent="0.3"/>
  <cols>
    <col min="1" max="1" width="16.33203125" style="39" customWidth="1"/>
    <col min="2" max="2" width="72.109375" style="39" customWidth="1"/>
    <col min="3" max="3" width="18" style="39" customWidth="1"/>
    <col min="4" max="4" width="14.33203125" style="39" customWidth="1"/>
    <col min="5" max="5" width="14" style="39" bestFit="1" customWidth="1"/>
    <col min="6" max="6" width="12" style="39" customWidth="1"/>
    <col min="7" max="7" width="15.109375" style="39" customWidth="1"/>
    <col min="8" max="16384" width="9.109375" style="39"/>
  </cols>
  <sheetData>
    <row r="1" spans="1:5" ht="22.8" x14ac:dyDescent="0.4">
      <c r="A1" s="184" t="s">
        <v>99</v>
      </c>
      <c r="B1" s="184"/>
      <c r="C1" s="184"/>
      <c r="D1" s="184"/>
    </row>
    <row r="2" spans="1:5" ht="22.8" x14ac:dyDescent="0.4">
      <c r="A2" s="184" t="s">
        <v>100</v>
      </c>
      <c r="B2" s="184"/>
      <c r="C2" s="184"/>
      <c r="D2" s="184"/>
    </row>
    <row r="3" spans="1:5" ht="27.75" customHeight="1" x14ac:dyDescent="0.3">
      <c r="A3" s="188"/>
      <c r="B3" s="188"/>
      <c r="C3" s="188"/>
      <c r="D3" s="188"/>
    </row>
    <row r="4" spans="1:5" x14ac:dyDescent="0.3">
      <c r="A4" s="40" t="s">
        <v>108</v>
      </c>
      <c r="B4" s="183" t="s">
        <v>184</v>
      </c>
      <c r="C4" s="183"/>
    </row>
    <row r="5" spans="1:5" x14ac:dyDescent="0.3">
      <c r="A5" s="40" t="s">
        <v>109</v>
      </c>
      <c r="B5" s="189" t="s">
        <v>145</v>
      </c>
      <c r="C5" s="190"/>
      <c r="E5" s="41"/>
    </row>
    <row r="6" spans="1:5" x14ac:dyDescent="0.3">
      <c r="A6" s="40"/>
      <c r="B6" s="189"/>
      <c r="C6" s="190"/>
    </row>
    <row r="7" spans="1:5" x14ac:dyDescent="0.3">
      <c r="A7" s="187" t="s">
        <v>34</v>
      </c>
      <c r="B7" s="187"/>
      <c r="C7" s="187"/>
    </row>
    <row r="8" spans="1:5" ht="16.2" thickBot="1" x14ac:dyDescent="0.35"/>
    <row r="9" spans="1:5" ht="16.2" thickBot="1" x14ac:dyDescent="0.35">
      <c r="A9" s="42">
        <v>1</v>
      </c>
      <c r="B9" s="43" t="s">
        <v>35</v>
      </c>
      <c r="C9" s="43" t="s">
        <v>36</v>
      </c>
    </row>
    <row r="10" spans="1:5" ht="16.2" thickBot="1" x14ac:dyDescent="0.35">
      <c r="A10" s="44" t="s">
        <v>37</v>
      </c>
      <c r="B10" s="45" t="s">
        <v>38</v>
      </c>
      <c r="C10" s="46">
        <v>2045.92</v>
      </c>
      <c r="D10" s="72">
        <f>C10+C11</f>
        <v>2659.6959999999999</v>
      </c>
      <c r="E10" s="72">
        <f>D10/220</f>
        <v>12.089527272727272</v>
      </c>
    </row>
    <row r="11" spans="1:5" ht="16.2" thickBot="1" x14ac:dyDescent="0.35">
      <c r="A11" s="44" t="s">
        <v>39</v>
      </c>
      <c r="B11" s="45" t="s">
        <v>113</v>
      </c>
      <c r="C11" s="46">
        <f>C10*0.3</f>
        <v>613.77599999999995</v>
      </c>
      <c r="D11" s="72"/>
      <c r="E11" s="72">
        <f>E10*0.2</f>
        <v>2.4179054545454548</v>
      </c>
    </row>
    <row r="12" spans="1:5" ht="16.2" thickBot="1" x14ac:dyDescent="0.35">
      <c r="A12" s="44" t="s">
        <v>40</v>
      </c>
      <c r="B12" s="45" t="s">
        <v>4</v>
      </c>
      <c r="C12" s="46">
        <f>D12*E11</f>
        <v>257.60364712727278</v>
      </c>
      <c r="D12" s="84">
        <f>7*15.22</f>
        <v>106.54</v>
      </c>
      <c r="E12" s="72">
        <f>E11+E10</f>
        <v>14.507432727272727</v>
      </c>
    </row>
    <row r="13" spans="1:5" ht="16.2" thickBot="1" x14ac:dyDescent="0.35">
      <c r="A13" s="44" t="s">
        <v>41</v>
      </c>
      <c r="B13" s="45" t="s">
        <v>43</v>
      </c>
      <c r="C13" s="46">
        <f>E12*15.22</f>
        <v>220.80312610909093</v>
      </c>
      <c r="D13" s="71"/>
      <c r="E13" s="71"/>
    </row>
    <row r="14" spans="1:5" ht="16.2" thickBot="1" x14ac:dyDescent="0.35">
      <c r="A14" s="185" t="s">
        <v>5</v>
      </c>
      <c r="B14" s="186"/>
      <c r="C14" s="47">
        <f>SUM(C10:C13)</f>
        <v>3138.1027732363636</v>
      </c>
    </row>
    <row r="17" spans="1:4" x14ac:dyDescent="0.3">
      <c r="A17" s="176" t="s">
        <v>47</v>
      </c>
      <c r="B17" s="176"/>
      <c r="C17" s="176"/>
    </row>
    <row r="18" spans="1:4" x14ac:dyDescent="0.3">
      <c r="A18" s="48"/>
    </row>
    <row r="19" spans="1:4" x14ac:dyDescent="0.3">
      <c r="A19" s="179" t="s">
        <v>48</v>
      </c>
      <c r="B19" s="179"/>
      <c r="C19" s="179"/>
    </row>
    <row r="20" spans="1:4" ht="16.2" thickBot="1" x14ac:dyDescent="0.35"/>
    <row r="21" spans="1:4" ht="16.2" thickBot="1" x14ac:dyDescent="0.35">
      <c r="A21" s="42" t="s">
        <v>49</v>
      </c>
      <c r="B21" s="43" t="s">
        <v>50</v>
      </c>
      <c r="C21" s="43" t="s">
        <v>56</v>
      </c>
      <c r="D21" s="43" t="s">
        <v>36</v>
      </c>
    </row>
    <row r="22" spans="1:4" ht="16.2" thickBot="1" x14ac:dyDescent="0.35">
      <c r="A22" s="44" t="s">
        <v>37</v>
      </c>
      <c r="B22" s="49" t="s">
        <v>51</v>
      </c>
      <c r="C22" s="53">
        <f>'Posto 12x36 diurno ISS 2%'!C20</f>
        <v>8.3299999999999999E-2</v>
      </c>
      <c r="D22" s="51">
        <f>C$14*C22</f>
        <v>261.40396101058911</v>
      </c>
    </row>
    <row r="23" spans="1:4" ht="16.2" thickBot="1" x14ac:dyDescent="0.35">
      <c r="A23" s="44" t="s">
        <v>39</v>
      </c>
      <c r="B23" s="52" t="s">
        <v>52</v>
      </c>
      <c r="C23" s="53">
        <f>'Posto 12x36 diurno ISS 2%'!C21</f>
        <v>0.121</v>
      </c>
      <c r="D23" s="54">
        <f>C$14*C23</f>
        <v>379.71043556159998</v>
      </c>
    </row>
    <row r="24" spans="1:4" ht="16.2" thickBot="1" x14ac:dyDescent="0.35">
      <c r="A24" s="177" t="s">
        <v>5</v>
      </c>
      <c r="B24" s="178"/>
      <c r="C24" s="55">
        <f>SUM(C22:C23)</f>
        <v>0.20429999999999998</v>
      </c>
      <c r="D24" s="56">
        <f>C$14*C24</f>
        <v>641.11439657218898</v>
      </c>
    </row>
    <row r="27" spans="1:4" ht="32.25" customHeight="1" x14ac:dyDescent="0.3">
      <c r="A27" s="182" t="s">
        <v>53</v>
      </c>
      <c r="B27" s="182"/>
      <c r="C27" s="182"/>
      <c r="D27" s="182"/>
    </row>
    <row r="28" spans="1:4" ht="16.2" thickBot="1" x14ac:dyDescent="0.35"/>
    <row r="29" spans="1:4" ht="16.2" thickBot="1" x14ac:dyDescent="0.35">
      <c r="A29" s="42" t="s">
        <v>54</v>
      </c>
      <c r="B29" s="43" t="s">
        <v>55</v>
      </c>
      <c r="C29" s="43" t="s">
        <v>56</v>
      </c>
      <c r="D29" s="43" t="s">
        <v>36</v>
      </c>
    </row>
    <row r="30" spans="1:4" ht="16.2" thickBot="1" x14ac:dyDescent="0.35">
      <c r="A30" s="44" t="s">
        <v>37</v>
      </c>
      <c r="B30" s="45" t="s">
        <v>57</v>
      </c>
      <c r="C30" s="53">
        <f>'Posto 12x36 diurno ISS 2%'!C28</f>
        <v>0.2</v>
      </c>
      <c r="D30" s="54">
        <f t="shared" ref="D30:D38" si="0">(D$24+C$14)*C30</f>
        <v>755.84343396171062</v>
      </c>
    </row>
    <row r="31" spans="1:4" ht="16.2" thickBot="1" x14ac:dyDescent="0.35">
      <c r="A31" s="44" t="s">
        <v>39</v>
      </c>
      <c r="B31" s="45" t="s">
        <v>58</v>
      </c>
      <c r="C31" s="53">
        <f>'Posto 12x36 diurno ISS 2%'!C29</f>
        <v>2.5000000000000001E-2</v>
      </c>
      <c r="D31" s="54">
        <f t="shared" si="0"/>
        <v>94.480429245213827</v>
      </c>
    </row>
    <row r="32" spans="1:4" ht="16.2" thickBot="1" x14ac:dyDescent="0.35">
      <c r="A32" s="44" t="s">
        <v>40</v>
      </c>
      <c r="B32" s="45" t="s">
        <v>59</v>
      </c>
      <c r="C32" s="89">
        <f>'Posto 12x36 diurno ISS 2%'!C30</f>
        <v>0.03</v>
      </c>
      <c r="D32" s="54">
        <f t="shared" si="0"/>
        <v>113.37651509425658</v>
      </c>
    </row>
    <row r="33" spans="1:4" ht="16.2" thickBot="1" x14ac:dyDescent="0.35">
      <c r="A33" s="44" t="s">
        <v>41</v>
      </c>
      <c r="B33" s="45" t="s">
        <v>60</v>
      </c>
      <c r="C33" s="53">
        <f>'Posto 12x36 diurno ISS 2%'!C31</f>
        <v>1.4999999999999999E-2</v>
      </c>
      <c r="D33" s="54">
        <f t="shared" si="0"/>
        <v>56.688257547128288</v>
      </c>
    </row>
    <row r="34" spans="1:4" ht="16.2" thickBot="1" x14ac:dyDescent="0.35">
      <c r="A34" s="44" t="s">
        <v>42</v>
      </c>
      <c r="B34" s="45" t="s">
        <v>61</v>
      </c>
      <c r="C34" s="53">
        <f>'Posto 12x36 diurno ISS 2%'!C32</f>
        <v>0.01</v>
      </c>
      <c r="D34" s="54">
        <f t="shared" si="0"/>
        <v>37.792171698085525</v>
      </c>
    </row>
    <row r="35" spans="1:4" ht="16.2" thickBot="1" x14ac:dyDescent="0.35">
      <c r="A35" s="44" t="s">
        <v>44</v>
      </c>
      <c r="B35" s="45" t="s">
        <v>6</v>
      </c>
      <c r="C35" s="53">
        <f>'Posto 12x36 diurno ISS 2%'!C33</f>
        <v>6.0000000000000001E-3</v>
      </c>
      <c r="D35" s="54">
        <f t="shared" si="0"/>
        <v>22.675303018851316</v>
      </c>
    </row>
    <row r="36" spans="1:4" ht="16.2" thickBot="1" x14ac:dyDescent="0.35">
      <c r="A36" s="44" t="s">
        <v>45</v>
      </c>
      <c r="B36" s="45" t="s">
        <v>7</v>
      </c>
      <c r="C36" s="53">
        <f>'Posto 12x36 diurno ISS 2%'!C34</f>
        <v>2E-3</v>
      </c>
      <c r="D36" s="54">
        <f t="shared" si="0"/>
        <v>7.5584343396171052</v>
      </c>
    </row>
    <row r="37" spans="1:4" ht="16.2" thickBot="1" x14ac:dyDescent="0.35">
      <c r="A37" s="44" t="s">
        <v>62</v>
      </c>
      <c r="B37" s="45" t="s">
        <v>8</v>
      </c>
      <c r="C37" s="53">
        <f>'Posto 12x36 diurno ISS 2%'!C35</f>
        <v>0.08</v>
      </c>
      <c r="D37" s="54">
        <f t="shared" si="0"/>
        <v>302.3373735846842</v>
      </c>
    </row>
    <row r="38" spans="1:4" ht="16.2" thickBot="1" x14ac:dyDescent="0.35">
      <c r="A38" s="177" t="s">
        <v>63</v>
      </c>
      <c r="B38" s="178"/>
      <c r="C38" s="57">
        <f>SUM(C30:C37)</f>
        <v>0.36800000000000005</v>
      </c>
      <c r="D38" s="54">
        <f t="shared" si="0"/>
        <v>1390.7519184895475</v>
      </c>
    </row>
    <row r="41" spans="1:4" x14ac:dyDescent="0.3">
      <c r="A41" s="179" t="s">
        <v>64</v>
      </c>
      <c r="B41" s="179"/>
      <c r="C41" s="179"/>
    </row>
    <row r="42" spans="1:4" ht="16.2" thickBot="1" x14ac:dyDescent="0.35"/>
    <row r="43" spans="1:4" ht="16.2" thickBot="1" x14ac:dyDescent="0.35">
      <c r="A43" s="42" t="s">
        <v>65</v>
      </c>
      <c r="B43" s="43" t="s">
        <v>66</v>
      </c>
      <c r="C43" s="43" t="s">
        <v>36</v>
      </c>
    </row>
    <row r="44" spans="1:4" ht="16.2" thickBot="1" x14ac:dyDescent="0.35">
      <c r="A44" s="44" t="s">
        <v>37</v>
      </c>
      <c r="B44" s="86" t="str">
        <f>'Posto 12x36 diurno ISS 2%'!B42</f>
        <v>Transporte</v>
      </c>
      <c r="C44" s="46">
        <f>'Posto 12x36 diurno ISS 2%'!C42</f>
        <v>75.104800000000012</v>
      </c>
    </row>
    <row r="45" spans="1:4" ht="16.2" thickBot="1" x14ac:dyDescent="0.35">
      <c r="A45" s="44" t="s">
        <v>39</v>
      </c>
      <c r="B45" s="86" t="str">
        <f>'Posto 12x36 diurno ISS 2%'!B43</f>
        <v>Auxílio-Refeição</v>
      </c>
      <c r="C45" s="46">
        <f>'Posto 12x36 diurno ISS 2%'!C43</f>
        <v>461.77480000000003</v>
      </c>
    </row>
    <row r="46" spans="1:4" ht="16.2" thickBot="1" x14ac:dyDescent="0.35">
      <c r="A46" s="44" t="s">
        <v>40</v>
      </c>
      <c r="B46" s="86" t="str">
        <f>'Posto 12x36 diurno ISS 2%'!B44</f>
        <v>Benefício Seguro de Vida em Grupo</v>
      </c>
      <c r="C46" s="46">
        <f>'Posto 12x36 diurno ISS 2%'!C44</f>
        <v>20</v>
      </c>
    </row>
    <row r="47" spans="1:4" ht="16.2" thickBot="1" x14ac:dyDescent="0.35">
      <c r="A47" s="61" t="s">
        <v>41</v>
      </c>
      <c r="B47" s="86" t="str">
        <f>'Posto 12x36 diurno ISS 2%'!B45</f>
        <v>Assistência Médica</v>
      </c>
      <c r="C47" s="46">
        <f>'Posto 12x36 diurno ISS 2%'!C45</f>
        <v>178.57149999999999</v>
      </c>
    </row>
    <row r="48" spans="1:4" ht="16.2" thickBot="1" x14ac:dyDescent="0.35">
      <c r="A48" s="61" t="s">
        <v>42</v>
      </c>
      <c r="B48" s="86" t="str">
        <f>'Posto 12x36 diurno ISS 2%'!B46</f>
        <v>Cesta Básica Suplementar</v>
      </c>
      <c r="C48" s="46">
        <f>'Posto 12x36 diurno ISS 2%'!C46</f>
        <v>178.57149999999999</v>
      </c>
    </row>
    <row r="49" spans="1:3" ht="16.2" thickBot="1" x14ac:dyDescent="0.35">
      <c r="A49" s="61" t="s">
        <v>44</v>
      </c>
      <c r="B49" s="86" t="str">
        <f>'Posto 12x36 diurno ISS 2%'!B47</f>
        <v>Reciclagem</v>
      </c>
      <c r="C49" s="46">
        <f>'Posto 12x36 diurno ISS 2%'!C47</f>
        <v>35</v>
      </c>
    </row>
    <row r="50" spans="1:3" ht="16.2" thickBot="1" x14ac:dyDescent="0.35">
      <c r="A50" s="61" t="s">
        <v>45</v>
      </c>
      <c r="B50" s="86" t="str">
        <f>'Posto 12x36 diurno ISS 2%'!B48</f>
        <v>Participação nos Lucros</v>
      </c>
      <c r="C50" s="46">
        <f>'Posto 12x36 diurno ISS 2%'!C48</f>
        <v>42.623333333333335</v>
      </c>
    </row>
    <row r="51" spans="1:3" ht="16.2" thickBot="1" x14ac:dyDescent="0.35">
      <c r="A51" s="61" t="s">
        <v>62</v>
      </c>
      <c r="B51" s="86" t="str">
        <f>'Posto 12x36 diurno ISS 2%'!B49</f>
        <v>Outro (Especificar)</v>
      </c>
      <c r="C51" s="46">
        <f>'Posto 12x36 diurno ISS 2%'!C49</f>
        <v>0</v>
      </c>
    </row>
    <row r="52" spans="1:3" ht="16.2" thickBot="1" x14ac:dyDescent="0.35">
      <c r="A52" s="185" t="s">
        <v>5</v>
      </c>
      <c r="B52" s="186"/>
      <c r="C52" s="46">
        <f>SUM(C44:C51)</f>
        <v>991.64593333333335</v>
      </c>
    </row>
    <row r="55" spans="1:3" x14ac:dyDescent="0.3">
      <c r="A55" s="179" t="s">
        <v>68</v>
      </c>
      <c r="B55" s="179"/>
      <c r="C55" s="179"/>
    </row>
    <row r="56" spans="1:3" ht="16.2" thickBot="1" x14ac:dyDescent="0.35"/>
    <row r="57" spans="1:3" ht="16.2" thickBot="1" x14ac:dyDescent="0.35">
      <c r="A57" s="42">
        <v>2</v>
      </c>
      <c r="B57" s="43" t="s">
        <v>69</v>
      </c>
      <c r="C57" s="43" t="s">
        <v>36</v>
      </c>
    </row>
    <row r="58" spans="1:3" ht="16.2" thickBot="1" x14ac:dyDescent="0.35">
      <c r="A58" s="44" t="s">
        <v>49</v>
      </c>
      <c r="B58" s="45" t="s">
        <v>50</v>
      </c>
      <c r="C58" s="46">
        <f>D24</f>
        <v>641.11439657218898</v>
      </c>
    </row>
    <row r="59" spans="1:3" ht="16.2" thickBot="1" x14ac:dyDescent="0.35">
      <c r="A59" s="44" t="s">
        <v>54</v>
      </c>
      <c r="B59" s="45" t="s">
        <v>55</v>
      </c>
      <c r="C59" s="46">
        <f>D38</f>
        <v>1390.7519184895475</v>
      </c>
    </row>
    <row r="60" spans="1:3" ht="16.2" thickBot="1" x14ac:dyDescent="0.35">
      <c r="A60" s="44" t="s">
        <v>65</v>
      </c>
      <c r="B60" s="45" t="s">
        <v>66</v>
      </c>
      <c r="C60" s="46">
        <f>C52</f>
        <v>991.64593333333335</v>
      </c>
    </row>
    <row r="61" spans="1:3" ht="16.2" thickBot="1" x14ac:dyDescent="0.35">
      <c r="A61" s="177" t="s">
        <v>5</v>
      </c>
      <c r="B61" s="178"/>
      <c r="C61" s="46">
        <f>SUM(C58:C60)</f>
        <v>3023.5122483950699</v>
      </c>
    </row>
    <row r="62" spans="1:3" x14ac:dyDescent="0.3">
      <c r="A62" s="64"/>
    </row>
    <row r="64" spans="1:3" x14ac:dyDescent="0.3">
      <c r="A64" s="176" t="s">
        <v>70</v>
      </c>
      <c r="B64" s="176"/>
      <c r="C64" s="176"/>
    </row>
    <row r="65" spans="1:4" ht="16.2" thickBot="1" x14ac:dyDescent="0.35"/>
    <row r="66" spans="1:4" ht="16.2" thickBot="1" x14ac:dyDescent="0.35">
      <c r="A66" s="42">
        <v>3</v>
      </c>
      <c r="B66" s="43" t="s">
        <v>71</v>
      </c>
      <c r="C66" s="43" t="s">
        <v>56</v>
      </c>
      <c r="D66" s="43" t="s">
        <v>36</v>
      </c>
    </row>
    <row r="67" spans="1:4" ht="16.2" thickBot="1" x14ac:dyDescent="0.35">
      <c r="A67" s="44" t="s">
        <v>37</v>
      </c>
      <c r="B67" s="65" t="s">
        <v>72</v>
      </c>
      <c r="C67" s="53">
        <f>'Posto 12x36 diurno ISS 2%'!C65</f>
        <v>4.1999999999999997E-3</v>
      </c>
      <c r="D67" s="46">
        <f>(C$14)*C67</f>
        <v>13.180031647592726</v>
      </c>
    </row>
    <row r="68" spans="1:4" ht="16.2" thickBot="1" x14ac:dyDescent="0.35">
      <c r="A68" s="44" t="s">
        <v>39</v>
      </c>
      <c r="B68" s="67" t="s">
        <v>73</v>
      </c>
      <c r="C68" s="53">
        <f>'Posto 12x36 diurno ISS 2%'!C66</f>
        <v>3.3599999999999998E-4</v>
      </c>
      <c r="D68" s="46">
        <f t="shared" ref="D68:D72" si="1">(C$14)*C68</f>
        <v>1.0544025318074182</v>
      </c>
    </row>
    <row r="69" spans="1:4" ht="16.2" thickBot="1" x14ac:dyDescent="0.35">
      <c r="A69" s="44" t="s">
        <v>40</v>
      </c>
      <c r="B69" s="65" t="s">
        <v>74</v>
      </c>
      <c r="C69" s="53">
        <f>'Posto 12x36 diurno ISS 2%'!C67</f>
        <v>3.5999999999999999E-3</v>
      </c>
      <c r="D69" s="46">
        <f t="shared" si="1"/>
        <v>11.297169983650909</v>
      </c>
    </row>
    <row r="70" spans="1:4" ht="16.2" thickBot="1" x14ac:dyDescent="0.35">
      <c r="A70" s="44" t="s">
        <v>41</v>
      </c>
      <c r="B70" s="65" t="s">
        <v>75</v>
      </c>
      <c r="C70" s="53">
        <f>'Posto 12x36 diurno ISS 2%'!C68</f>
        <v>1.9400000000000001E-2</v>
      </c>
      <c r="D70" s="46">
        <f t="shared" si="1"/>
        <v>60.879193800785458</v>
      </c>
    </row>
    <row r="71" spans="1:4" ht="16.2" thickBot="1" x14ac:dyDescent="0.35">
      <c r="A71" s="44" t="s">
        <v>42</v>
      </c>
      <c r="B71" s="65" t="s">
        <v>76</v>
      </c>
      <c r="C71" s="53">
        <f>'Posto 12x36 diurno ISS 2%'!C69</f>
        <v>7.1392000000000009E-3</v>
      </c>
      <c r="D71" s="46">
        <f t="shared" si="1"/>
        <v>22.403543318689049</v>
      </c>
    </row>
    <row r="72" spans="1:4" ht="16.2" thickBot="1" x14ac:dyDescent="0.35">
      <c r="A72" s="44" t="s">
        <v>44</v>
      </c>
      <c r="B72" s="65" t="s">
        <v>77</v>
      </c>
      <c r="C72" s="53">
        <f>'Posto 12x36 diurno ISS 2%'!C70</f>
        <v>3.6400000000000002E-2</v>
      </c>
      <c r="D72" s="46">
        <f t="shared" si="1"/>
        <v>114.22694094580365</v>
      </c>
    </row>
    <row r="73" spans="1:4" ht="16.2" thickBot="1" x14ac:dyDescent="0.35">
      <c r="A73" s="177" t="s">
        <v>5</v>
      </c>
      <c r="B73" s="178"/>
      <c r="C73" s="69">
        <f>SUM(C67:C72)</f>
        <v>7.1075200000000005E-2</v>
      </c>
      <c r="D73" s="46">
        <f>SUM(D67:D72)</f>
        <v>223.04128222832918</v>
      </c>
    </row>
    <row r="76" spans="1:4" x14ac:dyDescent="0.3">
      <c r="A76" s="176" t="s">
        <v>78</v>
      </c>
      <c r="B76" s="176"/>
      <c r="C76" s="176"/>
    </row>
    <row r="79" spans="1:4" x14ac:dyDescent="0.3">
      <c r="A79" s="179" t="s">
        <v>79</v>
      </c>
      <c r="B79" s="179"/>
      <c r="C79" s="179"/>
    </row>
    <row r="80" spans="1:4" ht="16.2" thickBot="1" x14ac:dyDescent="0.35">
      <c r="A80" s="48"/>
    </row>
    <row r="81" spans="1:5" ht="16.2" thickBot="1" x14ac:dyDescent="0.35">
      <c r="A81" s="42" t="s">
        <v>80</v>
      </c>
      <c r="B81" s="43" t="s">
        <v>81</v>
      </c>
      <c r="C81" s="43" t="s">
        <v>56</v>
      </c>
      <c r="D81" s="43" t="s">
        <v>36</v>
      </c>
    </row>
    <row r="82" spans="1:5" ht="16.2" thickBot="1" x14ac:dyDescent="0.35">
      <c r="A82" s="44" t="s">
        <v>37</v>
      </c>
      <c r="B82" s="45" t="s">
        <v>157</v>
      </c>
      <c r="C82" s="85">
        <f>'Posto 12x36 diurno ISS 2%'!C80</f>
        <v>6.9444444444444441E-3</v>
      </c>
      <c r="D82" s="46">
        <f>(C$14)*C82</f>
        <v>21.792380369696968</v>
      </c>
    </row>
    <row r="83" spans="1:5" ht="16.2" thickBot="1" x14ac:dyDescent="0.35">
      <c r="A83" s="44" t="s">
        <v>39</v>
      </c>
      <c r="B83" s="45" t="s">
        <v>81</v>
      </c>
      <c r="C83" s="85">
        <f>'Posto 12x36 diurno ISS 2%'!C81</f>
        <v>8.0000000000000002E-3</v>
      </c>
      <c r="D83" s="46">
        <f>(C$14)*C83</f>
        <v>25.10482218589091</v>
      </c>
    </row>
    <row r="84" spans="1:5" ht="16.2" thickBot="1" x14ac:dyDescent="0.35">
      <c r="A84" s="44" t="s">
        <v>40</v>
      </c>
      <c r="B84" s="45" t="s">
        <v>82</v>
      </c>
      <c r="C84" s="85">
        <f>'Posto 12x36 diurno ISS 2%'!C82</f>
        <v>1.4999999999999999E-2</v>
      </c>
      <c r="D84" s="46">
        <f>(C$14)*C84</f>
        <v>47.071541598545451</v>
      </c>
    </row>
    <row r="85" spans="1:5" ht="16.2" thickBot="1" x14ac:dyDescent="0.35">
      <c r="A85" s="44" t="s">
        <v>41</v>
      </c>
      <c r="B85" s="45" t="s">
        <v>83</v>
      </c>
      <c r="C85" s="85">
        <f>'Posto 12x36 diurno ISS 2%'!C83</f>
        <v>0.01</v>
      </c>
      <c r="D85" s="46">
        <f t="shared" ref="D85:D88" si="2">(C$14)*C85</f>
        <v>31.381027732363638</v>
      </c>
    </row>
    <row r="86" spans="1:5" ht="16.2" thickBot="1" x14ac:dyDescent="0.35">
      <c r="A86" s="44" t="s">
        <v>42</v>
      </c>
      <c r="B86" s="45" t="s">
        <v>84</v>
      </c>
      <c r="C86" s="85">
        <f>'Posto 12x36 diurno ISS 2%'!C84</f>
        <v>0.01</v>
      </c>
      <c r="D86" s="46">
        <f t="shared" si="2"/>
        <v>31.381027732363638</v>
      </c>
    </row>
    <row r="87" spans="1:5" ht="16.2" thickBot="1" x14ac:dyDescent="0.35">
      <c r="A87" s="44" t="s">
        <v>44</v>
      </c>
      <c r="B87" s="86" t="str">
        <f>'Posto 12x36 diurno ISS 2%'!B85</f>
        <v>Outros (especificar)</v>
      </c>
      <c r="C87" s="85">
        <f>'Posto 12x36 diurno ISS 2%'!C85</f>
        <v>0</v>
      </c>
      <c r="D87" s="46">
        <f t="shared" si="2"/>
        <v>0</v>
      </c>
    </row>
    <row r="88" spans="1:5" ht="16.2" thickBot="1" x14ac:dyDescent="0.35">
      <c r="A88" s="177" t="s">
        <v>63</v>
      </c>
      <c r="B88" s="178"/>
      <c r="C88" s="69">
        <f>SUM(C82:C87)</f>
        <v>4.9944444444444444E-2</v>
      </c>
      <c r="D88" s="46">
        <f t="shared" si="2"/>
        <v>156.7307996188606</v>
      </c>
    </row>
    <row r="91" spans="1:5" x14ac:dyDescent="0.3">
      <c r="A91" s="179" t="s">
        <v>85</v>
      </c>
      <c r="B91" s="179"/>
      <c r="C91" s="179"/>
    </row>
    <row r="92" spans="1:5" ht="16.2" thickBot="1" x14ac:dyDescent="0.35">
      <c r="A92" s="48"/>
    </row>
    <row r="93" spans="1:5" ht="16.2" thickBot="1" x14ac:dyDescent="0.35">
      <c r="A93" s="42" t="s">
        <v>86</v>
      </c>
      <c r="B93" s="43" t="s">
        <v>125</v>
      </c>
      <c r="C93" s="43" t="s">
        <v>36</v>
      </c>
      <c r="E93" s="72">
        <f>C10+C11</f>
        <v>2659.6959999999999</v>
      </c>
    </row>
    <row r="94" spans="1:5" ht="16.2" thickBot="1" x14ac:dyDescent="0.35">
      <c r="A94" s="44" t="s">
        <v>37</v>
      </c>
      <c r="B94" s="45" t="s">
        <v>101</v>
      </c>
      <c r="C94" s="73">
        <f>E98</f>
        <v>294.40416814545461</v>
      </c>
      <c r="E94" s="72"/>
    </row>
    <row r="95" spans="1:5" ht="16.2" thickBot="1" x14ac:dyDescent="0.35">
      <c r="A95" s="177" t="s">
        <v>5</v>
      </c>
      <c r="B95" s="178"/>
      <c r="C95" s="73">
        <f>C94</f>
        <v>294.40416814545461</v>
      </c>
      <c r="E95" s="72"/>
    </row>
    <row r="96" spans="1:5" x14ac:dyDescent="0.3">
      <c r="E96" s="72">
        <f>E93/220</f>
        <v>12.089527272727272</v>
      </c>
    </row>
    <row r="97" spans="1:5" x14ac:dyDescent="0.3">
      <c r="E97" s="72">
        <f>E96*1.6</f>
        <v>19.343243636363638</v>
      </c>
    </row>
    <row r="98" spans="1:5" x14ac:dyDescent="0.3">
      <c r="A98" s="179" t="s">
        <v>88</v>
      </c>
      <c r="B98" s="179"/>
      <c r="C98" s="179"/>
      <c r="E98" s="72">
        <f>E97*15.22</f>
        <v>294.40416814545461</v>
      </c>
    </row>
    <row r="99" spans="1:5" ht="16.2" thickBot="1" x14ac:dyDescent="0.35">
      <c r="A99" s="48"/>
    </row>
    <row r="100" spans="1:5" ht="16.2" thickBot="1" x14ac:dyDescent="0.35">
      <c r="A100" s="42">
        <v>4</v>
      </c>
      <c r="B100" s="43" t="s">
        <v>89</v>
      </c>
      <c r="C100" s="43" t="s">
        <v>36</v>
      </c>
    </row>
    <row r="101" spans="1:5" ht="16.2" thickBot="1" x14ac:dyDescent="0.35">
      <c r="A101" s="44" t="s">
        <v>80</v>
      </c>
      <c r="B101" s="45" t="s">
        <v>81</v>
      </c>
      <c r="C101" s="46">
        <f>D88</f>
        <v>156.7307996188606</v>
      </c>
    </row>
    <row r="102" spans="1:5" ht="16.2" thickBot="1" x14ac:dyDescent="0.35">
      <c r="A102" s="44" t="s">
        <v>86</v>
      </c>
      <c r="B102" s="45" t="s">
        <v>87</v>
      </c>
      <c r="C102" s="46">
        <f>C95</f>
        <v>294.40416814545461</v>
      </c>
    </row>
    <row r="103" spans="1:5" ht="16.2" thickBot="1" x14ac:dyDescent="0.35">
      <c r="A103" s="177" t="s">
        <v>5</v>
      </c>
      <c r="B103" s="178"/>
      <c r="C103" s="47">
        <f>C101+C102</f>
        <v>451.13496776431521</v>
      </c>
    </row>
    <row r="106" spans="1:5" x14ac:dyDescent="0.3">
      <c r="A106" s="176" t="s">
        <v>90</v>
      </c>
      <c r="B106" s="176"/>
      <c r="C106" s="176"/>
    </row>
    <row r="107" spans="1:5" ht="16.2" thickBot="1" x14ac:dyDescent="0.35"/>
    <row r="108" spans="1:5" ht="16.2" thickBot="1" x14ac:dyDescent="0.35">
      <c r="A108" s="42">
        <v>5</v>
      </c>
      <c r="B108" s="74" t="s">
        <v>22</v>
      </c>
      <c r="C108" s="43" t="s">
        <v>36</v>
      </c>
    </row>
    <row r="109" spans="1:5" ht="16.2" thickBot="1" x14ac:dyDescent="0.35">
      <c r="A109" s="44" t="s">
        <v>37</v>
      </c>
      <c r="B109" s="45" t="s">
        <v>91</v>
      </c>
      <c r="C109" s="63">
        <f>'Planilha de Apoio - P 12 x 36'!C50</f>
        <v>285.41666666666669</v>
      </c>
    </row>
    <row r="110" spans="1:5" ht="16.2" thickBot="1" x14ac:dyDescent="0.35">
      <c r="A110" s="44" t="s">
        <v>39</v>
      </c>
      <c r="B110" s="45" t="s">
        <v>92</v>
      </c>
      <c r="C110" s="63">
        <f>'Planilha de Apoio - P 12 x 36'!D34</f>
        <v>4.75</v>
      </c>
    </row>
    <row r="111" spans="1:5" ht="16.2" thickBot="1" x14ac:dyDescent="0.35">
      <c r="A111" s="44" t="s">
        <v>40</v>
      </c>
      <c r="B111" s="11" t="s">
        <v>141</v>
      </c>
      <c r="C111" s="8"/>
    </row>
    <row r="112" spans="1:5" ht="16.2" thickBot="1" x14ac:dyDescent="0.35">
      <c r="A112" s="44" t="s">
        <v>41</v>
      </c>
      <c r="B112" s="11" t="s">
        <v>141</v>
      </c>
      <c r="C112" s="8"/>
    </row>
    <row r="113" spans="1:6" ht="16.2" thickBot="1" x14ac:dyDescent="0.35">
      <c r="A113" s="177" t="s">
        <v>63</v>
      </c>
      <c r="B113" s="178"/>
      <c r="C113" s="46">
        <f>SUM(C109:C112)</f>
        <v>290.16666666666669</v>
      </c>
    </row>
    <row r="116" spans="1:6" x14ac:dyDescent="0.3">
      <c r="A116" s="176" t="s">
        <v>93</v>
      </c>
      <c r="B116" s="176"/>
      <c r="C116" s="176"/>
    </row>
    <row r="117" spans="1:6" ht="16.2" thickBot="1" x14ac:dyDescent="0.35"/>
    <row r="118" spans="1:6" ht="16.2" thickBot="1" x14ac:dyDescent="0.35">
      <c r="A118" s="42">
        <v>6</v>
      </c>
      <c r="B118" s="74" t="s">
        <v>23</v>
      </c>
      <c r="C118" s="43" t="s">
        <v>56</v>
      </c>
      <c r="D118" s="43" t="s">
        <v>36</v>
      </c>
    </row>
    <row r="119" spans="1:6" ht="16.2" thickBot="1" x14ac:dyDescent="0.35">
      <c r="A119" s="44" t="s">
        <v>37</v>
      </c>
      <c r="B119" s="75" t="s">
        <v>24</v>
      </c>
      <c r="C119" s="7">
        <f>'Posto 12x36 diurno ISS 2%'!C117</f>
        <v>0.1</v>
      </c>
      <c r="D119" s="76">
        <f>C119*C138</f>
        <v>712.59579382907441</v>
      </c>
    </row>
    <row r="120" spans="1:6" ht="16.2" thickBot="1" x14ac:dyDescent="0.35">
      <c r="A120" s="44" t="s">
        <v>39</v>
      </c>
      <c r="B120" s="75" t="s">
        <v>26</v>
      </c>
      <c r="C120" s="7">
        <f>C119</f>
        <v>0.1</v>
      </c>
      <c r="D120" s="76">
        <f>C120*(C138+D119)</f>
        <v>783.85537321198194</v>
      </c>
    </row>
    <row r="121" spans="1:6" ht="16.2" thickBot="1" x14ac:dyDescent="0.35">
      <c r="A121" s="44" t="s">
        <v>40</v>
      </c>
      <c r="B121" s="45" t="s">
        <v>25</v>
      </c>
      <c r="C121" s="57"/>
      <c r="D121" s="46">
        <f>(C$14+C$61+D$73+C$103+C$113)*C121</f>
        <v>0</v>
      </c>
      <c r="E121" s="71"/>
      <c r="F121" s="71"/>
    </row>
    <row r="122" spans="1:6" ht="16.2" thickBot="1" x14ac:dyDescent="0.35">
      <c r="A122" s="44"/>
      <c r="B122" s="75" t="s">
        <v>105</v>
      </c>
      <c r="C122" s="77">
        <f>C123+C124</f>
        <v>3.6499999999999998E-2</v>
      </c>
      <c r="D122" s="76">
        <f>C122*E128</f>
        <v>344.51880935370627</v>
      </c>
      <c r="E122" s="59">
        <f>C123+C124+C126</f>
        <v>8.6499999999999994E-2</v>
      </c>
      <c r="F122" s="71"/>
    </row>
    <row r="123" spans="1:6" ht="16.2" thickBot="1" x14ac:dyDescent="0.35">
      <c r="A123" s="44"/>
      <c r="B123" s="45" t="s">
        <v>103</v>
      </c>
      <c r="C123" s="57">
        <v>0.03</v>
      </c>
      <c r="D123" s="46">
        <f>C123*E128</f>
        <v>283.16614467427917</v>
      </c>
      <c r="E123" s="71"/>
      <c r="F123" s="71"/>
    </row>
    <row r="124" spans="1:6" ht="16.2" thickBot="1" x14ac:dyDescent="0.35">
      <c r="A124" s="44"/>
      <c r="B124" s="45" t="s">
        <v>104</v>
      </c>
      <c r="C124" s="57">
        <v>6.4999999999999997E-3</v>
      </c>
      <c r="D124" s="46">
        <f>C124*E128</f>
        <v>61.35266467942715</v>
      </c>
      <c r="E124" s="71"/>
      <c r="F124" s="71"/>
    </row>
    <row r="125" spans="1:6" ht="16.2" thickBot="1" x14ac:dyDescent="0.35">
      <c r="A125" s="44"/>
      <c r="B125" s="75" t="s">
        <v>106</v>
      </c>
      <c r="C125" s="77">
        <v>0</v>
      </c>
      <c r="D125" s="76">
        <f>C125*E128</f>
        <v>0</v>
      </c>
      <c r="E125" s="71"/>
      <c r="F125" s="71"/>
    </row>
    <row r="126" spans="1:6" ht="16.2" thickBot="1" x14ac:dyDescent="0.35">
      <c r="A126" s="44"/>
      <c r="B126" s="75" t="s">
        <v>107</v>
      </c>
      <c r="C126" s="77">
        <v>0.05</v>
      </c>
      <c r="D126" s="76">
        <f>C126*E128</f>
        <v>471.94357445713194</v>
      </c>
      <c r="E126" s="71"/>
      <c r="F126" s="71"/>
    </row>
    <row r="127" spans="1:6" ht="16.2" thickBot="1" x14ac:dyDescent="0.35">
      <c r="A127" s="180" t="s">
        <v>63</v>
      </c>
      <c r="B127" s="181"/>
      <c r="C127" s="77">
        <f>C119+C120+C122+C125+C126</f>
        <v>0.28650000000000003</v>
      </c>
      <c r="D127" s="76">
        <f>D119+D120+D122+D125+D126</f>
        <v>2312.9135508518948</v>
      </c>
      <c r="E127" s="71"/>
      <c r="F127" s="78">
        <f>C138+D119+D120</f>
        <v>8622.4091053318007</v>
      </c>
    </row>
    <row r="128" spans="1:6" x14ac:dyDescent="0.3">
      <c r="E128" s="71">
        <f>(F127)/(100%-E122)</f>
        <v>9438.8714891426389</v>
      </c>
      <c r="F128" s="71"/>
    </row>
    <row r="129" spans="1:6" x14ac:dyDescent="0.3">
      <c r="E129" s="71"/>
      <c r="F129" s="71"/>
    </row>
    <row r="130" spans="1:6" x14ac:dyDescent="0.3">
      <c r="A130" s="176" t="s">
        <v>94</v>
      </c>
      <c r="B130" s="176"/>
      <c r="C130" s="176"/>
      <c r="E130" s="71"/>
      <c r="F130" s="71"/>
    </row>
    <row r="131" spans="1:6" ht="16.2" thickBot="1" x14ac:dyDescent="0.35">
      <c r="E131" s="71"/>
      <c r="F131" s="71"/>
    </row>
    <row r="132" spans="1:6" ht="16.2" thickBot="1" x14ac:dyDescent="0.35">
      <c r="A132" s="42"/>
      <c r="B132" s="43" t="s">
        <v>95</v>
      </c>
      <c r="C132" s="43" t="s">
        <v>36</v>
      </c>
      <c r="E132" s="71"/>
      <c r="F132" s="71"/>
    </row>
    <row r="133" spans="1:6" ht="16.2" thickBot="1" x14ac:dyDescent="0.35">
      <c r="A133" s="79" t="s">
        <v>37</v>
      </c>
      <c r="B133" s="45" t="s">
        <v>34</v>
      </c>
      <c r="C133" s="80">
        <f>C14</f>
        <v>3138.1027732363636</v>
      </c>
    </row>
    <row r="134" spans="1:6" ht="16.2" thickBot="1" x14ac:dyDescent="0.35">
      <c r="A134" s="79" t="s">
        <v>39</v>
      </c>
      <c r="B134" s="45" t="s">
        <v>47</v>
      </c>
      <c r="C134" s="80">
        <f>C61</f>
        <v>3023.5122483950699</v>
      </c>
    </row>
    <row r="135" spans="1:6" ht="16.2" thickBot="1" x14ac:dyDescent="0.35">
      <c r="A135" s="79" t="s">
        <v>40</v>
      </c>
      <c r="B135" s="45" t="s">
        <v>70</v>
      </c>
      <c r="C135" s="80">
        <f>D73</f>
        <v>223.04128222832918</v>
      </c>
    </row>
    <row r="136" spans="1:6" ht="16.2" thickBot="1" x14ac:dyDescent="0.35">
      <c r="A136" s="79" t="s">
        <v>41</v>
      </c>
      <c r="B136" s="45" t="s">
        <v>78</v>
      </c>
      <c r="C136" s="80">
        <f>C103</f>
        <v>451.13496776431521</v>
      </c>
    </row>
    <row r="137" spans="1:6" ht="16.2" thickBot="1" x14ac:dyDescent="0.35">
      <c r="A137" s="79" t="s">
        <v>42</v>
      </c>
      <c r="B137" s="45" t="s">
        <v>90</v>
      </c>
      <c r="C137" s="80">
        <f>C113</f>
        <v>290.16666666666669</v>
      </c>
    </row>
    <row r="138" spans="1:6" ht="16.5" customHeight="1" thickBot="1" x14ac:dyDescent="0.35">
      <c r="A138" s="177" t="s">
        <v>96</v>
      </c>
      <c r="B138" s="178"/>
      <c r="C138" s="80">
        <f>SUM(C133:C137)</f>
        <v>7125.9579382907441</v>
      </c>
    </row>
    <row r="139" spans="1:6" ht="16.2" thickBot="1" x14ac:dyDescent="0.35">
      <c r="A139" s="79" t="s">
        <v>44</v>
      </c>
      <c r="B139" s="45" t="s">
        <v>97</v>
      </c>
      <c r="C139" s="80">
        <f>D127</f>
        <v>2312.9135508518948</v>
      </c>
    </row>
    <row r="140" spans="1:6" ht="16.5" customHeight="1" x14ac:dyDescent="0.3">
      <c r="A140" s="174" t="s">
        <v>98</v>
      </c>
      <c r="B140" s="175"/>
      <c r="C140" s="81">
        <f>C138+C139</f>
        <v>9438.8714891426389</v>
      </c>
    </row>
    <row r="141" spans="1:6" ht="16.5" customHeight="1" x14ac:dyDescent="0.3">
      <c r="A141" s="171" t="s">
        <v>116</v>
      </c>
      <c r="B141" s="172"/>
      <c r="C141" s="82">
        <v>2</v>
      </c>
    </row>
    <row r="142" spans="1:6" ht="16.2" thickBot="1" x14ac:dyDescent="0.35">
      <c r="A142" s="173" t="s">
        <v>117</v>
      </c>
      <c r="B142" s="173"/>
      <c r="C142" s="83">
        <f>C140*C141</f>
        <v>18877.742978285278</v>
      </c>
    </row>
  </sheetData>
  <sheetProtection password="CDE0" sheet="1" objects="1" scenarios="1"/>
  <mergeCells count="35">
    <mergeCell ref="A130:C130"/>
    <mergeCell ref="A138:B138"/>
    <mergeCell ref="A140:B140"/>
    <mergeCell ref="A141:B141"/>
    <mergeCell ref="A142:B142"/>
    <mergeCell ref="A127:B127"/>
    <mergeCell ref="A73:B73"/>
    <mergeCell ref="A76:C76"/>
    <mergeCell ref="A79:C79"/>
    <mergeCell ref="A88:B88"/>
    <mergeCell ref="A91:C91"/>
    <mergeCell ref="A95:B95"/>
    <mergeCell ref="A98:C98"/>
    <mergeCell ref="A103:B103"/>
    <mergeCell ref="A106:C106"/>
    <mergeCell ref="A113:B113"/>
    <mergeCell ref="A116:C116"/>
    <mergeCell ref="A64:C64"/>
    <mergeCell ref="A7:C7"/>
    <mergeCell ref="A14:B14"/>
    <mergeCell ref="A17:C17"/>
    <mergeCell ref="A19:C19"/>
    <mergeCell ref="A24:B24"/>
    <mergeCell ref="A27:D27"/>
    <mergeCell ref="A38:B38"/>
    <mergeCell ref="A41:C41"/>
    <mergeCell ref="A52:B52"/>
    <mergeCell ref="A55:C55"/>
    <mergeCell ref="A61:B61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ignoredErrors>
    <ignoredError sqref="B51 B44:B50 C82:C87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50"/>
  <sheetViews>
    <sheetView topLeftCell="A13" workbookViewId="0">
      <selection activeCell="A32" sqref="A32"/>
    </sheetView>
  </sheetViews>
  <sheetFormatPr defaultColWidth="9.109375" defaultRowHeight="14.4" x14ac:dyDescent="0.3"/>
  <cols>
    <col min="1" max="1" width="23" style="91" bestFit="1" customWidth="1"/>
    <col min="2" max="2" width="23.109375" style="91" customWidth="1"/>
    <col min="3" max="3" width="30.6640625" style="91" customWidth="1"/>
    <col min="4" max="4" width="27.44140625" style="91" customWidth="1"/>
    <col min="5" max="5" width="13.88671875" style="91" customWidth="1"/>
    <col min="6" max="16384" width="9.109375" style="91"/>
  </cols>
  <sheetData>
    <row r="2" spans="1:5" ht="15" thickBot="1" x14ac:dyDescent="0.35"/>
    <row r="3" spans="1:5" ht="16.2" thickBot="1" x14ac:dyDescent="0.35">
      <c r="A3" s="200" t="s">
        <v>13</v>
      </c>
      <c r="B3" s="201"/>
      <c r="C3" s="201"/>
      <c r="D3" s="201"/>
      <c r="E3" s="202"/>
    </row>
    <row r="4" spans="1:5" ht="16.2" thickBot="1" x14ac:dyDescent="0.35">
      <c r="A4" s="200" t="s">
        <v>146</v>
      </c>
      <c r="B4" s="201"/>
      <c r="C4" s="201"/>
      <c r="D4" s="201"/>
      <c r="E4" s="202"/>
    </row>
    <row r="5" spans="1:5" ht="31.8" thickBot="1" x14ac:dyDescent="0.35">
      <c r="A5" s="92" t="s">
        <v>102</v>
      </c>
      <c r="B5" s="93" t="s">
        <v>9</v>
      </c>
      <c r="C5" s="93" t="s">
        <v>10</v>
      </c>
      <c r="D5" s="94" t="s">
        <v>12</v>
      </c>
      <c r="E5" s="95" t="s">
        <v>11</v>
      </c>
    </row>
    <row r="6" spans="1:5" ht="15.6" x14ac:dyDescent="0.3">
      <c r="A6" s="96"/>
      <c r="B6" s="12">
        <v>6.5</v>
      </c>
      <c r="C6" s="97">
        <v>2</v>
      </c>
      <c r="D6" s="98">
        <v>15.22</v>
      </c>
      <c r="E6" s="99">
        <f t="shared" ref="E6" si="0">B6*C6*D6</f>
        <v>197.86</v>
      </c>
    </row>
    <row r="7" spans="1:5" ht="15" thickBot="1" x14ac:dyDescent="0.35">
      <c r="A7" s="100"/>
      <c r="B7" s="101"/>
      <c r="C7" s="101"/>
      <c r="D7" s="101"/>
      <c r="E7" s="102"/>
    </row>
    <row r="8" spans="1:5" ht="16.2" thickBot="1" x14ac:dyDescent="0.35">
      <c r="A8" s="200" t="s">
        <v>17</v>
      </c>
      <c r="B8" s="201"/>
      <c r="C8" s="201"/>
      <c r="D8" s="201"/>
      <c r="E8" s="202"/>
    </row>
    <row r="9" spans="1:5" ht="16.2" thickBot="1" x14ac:dyDescent="0.35">
      <c r="A9" s="92" t="s">
        <v>2</v>
      </c>
      <c r="B9" s="93" t="s">
        <v>0</v>
      </c>
      <c r="C9" s="93" t="s">
        <v>14</v>
      </c>
      <c r="D9" s="93" t="s">
        <v>1</v>
      </c>
      <c r="E9" s="95" t="s">
        <v>15</v>
      </c>
    </row>
    <row r="10" spans="1:5" ht="16.2" thickBot="1" x14ac:dyDescent="0.35">
      <c r="A10" s="96"/>
      <c r="B10" s="46">
        <v>2045.92</v>
      </c>
      <c r="C10" s="103">
        <v>1</v>
      </c>
      <c r="D10" s="103">
        <v>0.06</v>
      </c>
      <c r="E10" s="99">
        <f t="shared" ref="E10" si="1">B10*C10*D10</f>
        <v>122.7552</v>
      </c>
    </row>
    <row r="11" spans="1:5" ht="16.2" thickBot="1" x14ac:dyDescent="0.35">
      <c r="A11" s="100"/>
      <c r="B11" s="101"/>
      <c r="C11" s="103"/>
      <c r="D11" s="103"/>
      <c r="E11" s="99"/>
    </row>
    <row r="12" spans="1:5" ht="16.2" thickBot="1" x14ac:dyDescent="0.35">
      <c r="A12" s="203" t="s">
        <v>150</v>
      </c>
      <c r="B12" s="204"/>
      <c r="C12" s="204"/>
      <c r="D12" s="205"/>
      <c r="E12" s="102"/>
    </row>
    <row r="13" spans="1:5" ht="16.2" thickBot="1" x14ac:dyDescent="0.35">
      <c r="A13" s="92" t="s">
        <v>2</v>
      </c>
      <c r="B13" s="93" t="s">
        <v>11</v>
      </c>
      <c r="C13" s="93" t="s">
        <v>16</v>
      </c>
      <c r="D13" s="95" t="s">
        <v>18</v>
      </c>
      <c r="E13" s="102"/>
    </row>
    <row r="14" spans="1:5" ht="16.2" thickBot="1" x14ac:dyDescent="0.35">
      <c r="A14" s="96"/>
      <c r="B14" s="104">
        <f>E6</f>
        <v>197.86</v>
      </c>
      <c r="C14" s="104">
        <f>E10</f>
        <v>122.7552</v>
      </c>
      <c r="D14" s="105">
        <f>B14-C14</f>
        <v>75.104800000000012</v>
      </c>
      <c r="E14" s="106"/>
    </row>
    <row r="15" spans="1:5" ht="16.2" thickBot="1" x14ac:dyDescent="0.35">
      <c r="C15" s="107"/>
      <c r="D15" s="105"/>
    </row>
    <row r="16" spans="1:5" ht="16.2" thickBot="1" x14ac:dyDescent="0.35">
      <c r="A16" s="203" t="s">
        <v>19</v>
      </c>
      <c r="B16" s="204"/>
      <c r="C16" s="204"/>
      <c r="D16" s="205"/>
    </row>
    <row r="17" spans="1:5" ht="16.2" thickBot="1" x14ac:dyDescent="0.35">
      <c r="A17" s="203" t="s">
        <v>146</v>
      </c>
      <c r="B17" s="204"/>
      <c r="C17" s="204"/>
      <c r="D17" s="205"/>
    </row>
    <row r="18" spans="1:5" ht="16.2" thickBot="1" x14ac:dyDescent="0.35">
      <c r="A18" s="108" t="s">
        <v>2</v>
      </c>
      <c r="B18" s="109" t="s">
        <v>20</v>
      </c>
      <c r="C18" s="110" t="s">
        <v>12</v>
      </c>
      <c r="D18" s="111" t="s">
        <v>3</v>
      </c>
    </row>
    <row r="19" spans="1:5" ht="16.2" thickBot="1" x14ac:dyDescent="0.35">
      <c r="A19" s="96"/>
      <c r="B19" s="112">
        <v>37</v>
      </c>
      <c r="C19" s="98">
        <v>15.22</v>
      </c>
      <c r="D19" s="99">
        <f>(B19*C19)</f>
        <v>563.14</v>
      </c>
      <c r="E19" s="113"/>
    </row>
    <row r="20" spans="1:5" ht="16.2" thickBot="1" x14ac:dyDescent="0.35">
      <c r="A20" s="206" t="s">
        <v>115</v>
      </c>
      <c r="B20" s="208"/>
      <c r="C20" s="103">
        <v>0.18</v>
      </c>
      <c r="D20" s="99">
        <f>((B19*C19)*C20)</f>
        <v>101.36519999999999</v>
      </c>
    </row>
    <row r="21" spans="1:5" ht="15.6" x14ac:dyDescent="0.3">
      <c r="A21" s="206" t="s">
        <v>149</v>
      </c>
      <c r="B21" s="207"/>
      <c r="C21" s="208"/>
      <c r="D21" s="114">
        <f>D19-D20</f>
        <v>461.77480000000003</v>
      </c>
    </row>
    <row r="22" spans="1:5" ht="15.6" x14ac:dyDescent="0.3">
      <c r="A22" s="115"/>
      <c r="B22" s="116"/>
      <c r="C22" s="117"/>
      <c r="D22" s="118"/>
    </row>
    <row r="23" spans="1:5" ht="16.2" thickBot="1" x14ac:dyDescent="0.35">
      <c r="A23" s="209" t="s">
        <v>124</v>
      </c>
      <c r="B23" s="210"/>
      <c r="C23" s="210"/>
      <c r="D23" s="211"/>
    </row>
    <row r="24" spans="1:5" ht="16.2" thickBot="1" x14ac:dyDescent="0.35">
      <c r="A24" s="108" t="s">
        <v>2</v>
      </c>
      <c r="B24" s="109" t="s">
        <v>112</v>
      </c>
      <c r="C24" s="110" t="s">
        <v>114</v>
      </c>
      <c r="D24" s="111" t="s">
        <v>3</v>
      </c>
      <c r="E24" s="113"/>
    </row>
    <row r="25" spans="1:5" ht="15.6" x14ac:dyDescent="0.3">
      <c r="A25" s="96"/>
      <c r="B25" s="112">
        <v>187.97</v>
      </c>
      <c r="C25" s="98">
        <v>0.05</v>
      </c>
      <c r="D25" s="99">
        <f>B25-(B25*C25)</f>
        <v>178.57149999999999</v>
      </c>
    </row>
    <row r="26" spans="1:5" ht="15.6" x14ac:dyDescent="0.3">
      <c r="A26" s="212" t="s">
        <v>118</v>
      </c>
      <c r="B26" s="212"/>
      <c r="C26" s="212"/>
      <c r="D26" s="212"/>
    </row>
    <row r="27" spans="1:5" ht="15.6" x14ac:dyDescent="0.3">
      <c r="A27" s="212" t="s">
        <v>122</v>
      </c>
      <c r="B27" s="212"/>
      <c r="C27" s="212"/>
      <c r="D27" s="212"/>
    </row>
    <row r="28" spans="1:5" ht="15.6" x14ac:dyDescent="0.3">
      <c r="A28" s="119" t="s">
        <v>2</v>
      </c>
      <c r="B28" s="119" t="s">
        <v>3</v>
      </c>
      <c r="C28" s="120" t="s">
        <v>112</v>
      </c>
      <c r="D28" s="119" t="s">
        <v>143</v>
      </c>
    </row>
    <row r="29" spans="1:5" x14ac:dyDescent="0.3">
      <c r="A29" s="121" t="s">
        <v>167</v>
      </c>
      <c r="B29" s="13">
        <v>10</v>
      </c>
      <c r="C29" s="122">
        <f t="shared" ref="C29:C33" si="2">B29/12</f>
        <v>0.83333333333333337</v>
      </c>
      <c r="D29" s="122">
        <f t="shared" ref="D29:D33" si="3">C29/2</f>
        <v>0.41666666666666669</v>
      </c>
    </row>
    <row r="30" spans="1:5" x14ac:dyDescent="0.3">
      <c r="A30" s="122" t="s">
        <v>119</v>
      </c>
      <c r="B30" s="13">
        <v>24</v>
      </c>
      <c r="C30" s="122">
        <f t="shared" si="2"/>
        <v>2</v>
      </c>
      <c r="D30" s="122">
        <f t="shared" si="3"/>
        <v>1</v>
      </c>
    </row>
    <row r="31" spans="1:5" x14ac:dyDescent="0.3">
      <c r="A31" s="122" t="s">
        <v>120</v>
      </c>
      <c r="B31" s="13">
        <v>80</v>
      </c>
      <c r="C31" s="122">
        <f t="shared" si="2"/>
        <v>6.666666666666667</v>
      </c>
      <c r="D31" s="122">
        <f t="shared" si="3"/>
        <v>3.3333333333333335</v>
      </c>
    </row>
    <row r="32" spans="1:5" x14ac:dyDescent="0.3">
      <c r="A32" s="134"/>
      <c r="B32" s="13"/>
      <c r="C32" s="122">
        <f t="shared" si="2"/>
        <v>0</v>
      </c>
      <c r="D32" s="122">
        <f t="shared" si="3"/>
        <v>0</v>
      </c>
    </row>
    <row r="33" spans="1:4" x14ac:dyDescent="0.3">
      <c r="A33" s="135"/>
      <c r="B33" s="13"/>
      <c r="C33" s="122">
        <f t="shared" si="2"/>
        <v>0</v>
      </c>
      <c r="D33" s="122">
        <f t="shared" si="3"/>
        <v>0</v>
      </c>
    </row>
    <row r="34" spans="1:4" x14ac:dyDescent="0.3">
      <c r="A34" s="191" t="s">
        <v>5</v>
      </c>
      <c r="B34" s="192"/>
      <c r="C34" s="193"/>
      <c r="D34" s="122">
        <f>SUM(D29:D33)</f>
        <v>4.75</v>
      </c>
    </row>
    <row r="35" spans="1:4" ht="16.2" thickBot="1" x14ac:dyDescent="0.35">
      <c r="A35" s="194" t="s">
        <v>144</v>
      </c>
      <c r="B35" s="195"/>
      <c r="C35" s="195"/>
      <c r="D35" s="196"/>
    </row>
    <row r="36" spans="1:4" ht="16.2" thickBot="1" x14ac:dyDescent="0.35">
      <c r="A36" s="123" t="s">
        <v>27</v>
      </c>
      <c r="B36" s="5" t="s">
        <v>28</v>
      </c>
      <c r="C36" s="5" t="s">
        <v>29</v>
      </c>
      <c r="D36" s="124" t="s">
        <v>3</v>
      </c>
    </row>
    <row r="37" spans="1:4" ht="16.2" thickBot="1" x14ac:dyDescent="0.35">
      <c r="A37" s="125" t="s">
        <v>161</v>
      </c>
      <c r="B37" s="1">
        <v>2</v>
      </c>
      <c r="C37" s="14">
        <v>650</v>
      </c>
      <c r="D37" s="126">
        <f>C37*B37</f>
        <v>1300</v>
      </c>
    </row>
    <row r="38" spans="1:4" ht="16.2" thickBot="1" x14ac:dyDescent="0.35">
      <c r="A38" s="127" t="s">
        <v>162</v>
      </c>
      <c r="B38" s="2">
        <v>3</v>
      </c>
      <c r="C38" s="14">
        <v>35</v>
      </c>
      <c r="D38" s="126">
        <f t="shared" ref="D38" si="4">C38*B38</f>
        <v>105</v>
      </c>
    </row>
    <row r="39" spans="1:4" ht="16.2" thickBot="1" x14ac:dyDescent="0.35">
      <c r="A39" s="125" t="s">
        <v>163</v>
      </c>
      <c r="B39" s="1">
        <v>3</v>
      </c>
      <c r="C39" s="14">
        <v>150</v>
      </c>
      <c r="D39" s="126">
        <f>C39*B39</f>
        <v>450</v>
      </c>
    </row>
    <row r="40" spans="1:4" ht="16.2" thickBot="1" x14ac:dyDescent="0.35">
      <c r="A40" s="127" t="s">
        <v>30</v>
      </c>
      <c r="B40" s="2">
        <v>4</v>
      </c>
      <c r="C40" s="14">
        <v>150</v>
      </c>
      <c r="D40" s="126">
        <f t="shared" ref="D40:D46" si="5">C40*B40</f>
        <v>600</v>
      </c>
    </row>
    <row r="41" spans="1:4" ht="16.2" thickBot="1" x14ac:dyDescent="0.35">
      <c r="A41" s="127" t="s">
        <v>142</v>
      </c>
      <c r="B41" s="2">
        <v>2</v>
      </c>
      <c r="C41" s="14">
        <v>150</v>
      </c>
      <c r="D41" s="126">
        <f t="shared" si="5"/>
        <v>300</v>
      </c>
    </row>
    <row r="42" spans="1:4" ht="16.2" thickBot="1" x14ac:dyDescent="0.35">
      <c r="A42" s="127" t="s">
        <v>121</v>
      </c>
      <c r="B42" s="2">
        <v>5</v>
      </c>
      <c r="C42" s="14">
        <v>15</v>
      </c>
      <c r="D42" s="126">
        <f t="shared" si="5"/>
        <v>75</v>
      </c>
    </row>
    <row r="43" spans="1:4" ht="16.2" thickBot="1" x14ac:dyDescent="0.35">
      <c r="A43" s="127" t="s">
        <v>164</v>
      </c>
      <c r="B43" s="2">
        <v>1</v>
      </c>
      <c r="C43" s="14">
        <v>380</v>
      </c>
      <c r="D43" s="126">
        <f t="shared" si="5"/>
        <v>380</v>
      </c>
    </row>
    <row r="44" spans="1:4" ht="16.2" thickBot="1" x14ac:dyDescent="0.35">
      <c r="A44" s="128" t="s">
        <v>165</v>
      </c>
      <c r="B44" s="2">
        <v>1</v>
      </c>
      <c r="C44" s="14">
        <v>50</v>
      </c>
      <c r="D44" s="126">
        <f t="shared" si="5"/>
        <v>50</v>
      </c>
    </row>
    <row r="45" spans="1:4" ht="16.2" thickBot="1" x14ac:dyDescent="0.35">
      <c r="A45" s="128" t="s">
        <v>166</v>
      </c>
      <c r="B45" s="2">
        <v>1</v>
      </c>
      <c r="C45" s="14">
        <v>5</v>
      </c>
      <c r="D45" s="126">
        <f t="shared" si="5"/>
        <v>5</v>
      </c>
    </row>
    <row r="46" spans="1:4" ht="16.2" thickBot="1" x14ac:dyDescent="0.35">
      <c r="A46" s="127" t="s">
        <v>111</v>
      </c>
      <c r="B46" s="2">
        <v>2</v>
      </c>
      <c r="C46" s="14">
        <v>80</v>
      </c>
      <c r="D46" s="126">
        <f t="shared" si="5"/>
        <v>160</v>
      </c>
    </row>
    <row r="47" spans="1:4" ht="16.2" thickBot="1" x14ac:dyDescent="0.35">
      <c r="A47" s="197" t="s">
        <v>31</v>
      </c>
      <c r="B47" s="198"/>
      <c r="C47" s="199"/>
      <c r="D47" s="129"/>
    </row>
    <row r="48" spans="1:4" ht="16.2" thickBot="1" x14ac:dyDescent="0.35">
      <c r="A48" s="197" t="s">
        <v>32</v>
      </c>
      <c r="B48" s="198"/>
      <c r="C48" s="199"/>
      <c r="D48" s="130"/>
    </row>
    <row r="49" spans="1:4" ht="16.2" thickBot="1" x14ac:dyDescent="0.35">
      <c r="A49" s="131" t="s">
        <v>2</v>
      </c>
      <c r="B49" s="132" t="s">
        <v>171</v>
      </c>
      <c r="C49" s="133" t="s">
        <v>33</v>
      </c>
      <c r="D49" s="130"/>
    </row>
    <row r="50" spans="1:4" ht="15.6" x14ac:dyDescent="0.3">
      <c r="A50" s="96"/>
      <c r="B50" s="4">
        <f>SUM(D37:D46)</f>
        <v>3425</v>
      </c>
      <c r="C50" s="6">
        <f>B50/12</f>
        <v>285.41666666666669</v>
      </c>
      <c r="D50" s="3"/>
    </row>
  </sheetData>
  <sheetProtection password="CDE0" sheet="1" objects="1" scenarios="1"/>
  <mergeCells count="15">
    <mergeCell ref="A34:C34"/>
    <mergeCell ref="A35:D35"/>
    <mergeCell ref="A47:C47"/>
    <mergeCell ref="A48:C48"/>
    <mergeCell ref="A3:E3"/>
    <mergeCell ref="A4:E4"/>
    <mergeCell ref="A8:E8"/>
    <mergeCell ref="A12:D12"/>
    <mergeCell ref="A21:C21"/>
    <mergeCell ref="A16:D16"/>
    <mergeCell ref="A17:D17"/>
    <mergeCell ref="A20:B20"/>
    <mergeCell ref="A23:D23"/>
    <mergeCell ref="A26:D26"/>
    <mergeCell ref="A27:D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opLeftCell="A100" workbookViewId="0">
      <selection activeCell="C119" sqref="C119"/>
    </sheetView>
  </sheetViews>
  <sheetFormatPr defaultColWidth="9.109375" defaultRowHeight="15.6" x14ac:dyDescent="0.3"/>
  <cols>
    <col min="1" max="1" width="16.33203125" style="39" customWidth="1"/>
    <col min="2" max="2" width="72.109375" style="39" customWidth="1"/>
    <col min="3" max="3" width="18" style="39" customWidth="1"/>
    <col min="4" max="4" width="14.33203125" style="39" customWidth="1"/>
    <col min="5" max="5" width="12.6640625" style="39" customWidth="1"/>
    <col min="6" max="6" width="17.33203125" style="39" bestFit="1" customWidth="1"/>
    <col min="7" max="7" width="15.109375" style="39" customWidth="1"/>
    <col min="8" max="16384" width="9.109375" style="39"/>
  </cols>
  <sheetData>
    <row r="1" spans="1:7" ht="22.8" x14ac:dyDescent="0.4">
      <c r="A1" s="184" t="s">
        <v>99</v>
      </c>
      <c r="B1" s="184"/>
      <c r="C1" s="184"/>
      <c r="D1" s="184"/>
    </row>
    <row r="2" spans="1:7" ht="22.8" x14ac:dyDescent="0.4">
      <c r="A2" s="184" t="s">
        <v>100</v>
      </c>
      <c r="B2" s="184"/>
      <c r="C2" s="184"/>
      <c r="D2" s="184"/>
    </row>
    <row r="3" spans="1:7" x14ac:dyDescent="0.3">
      <c r="A3" s="188"/>
      <c r="B3" s="188"/>
      <c r="C3" s="188"/>
      <c r="D3" s="188"/>
    </row>
    <row r="4" spans="1:7" x14ac:dyDescent="0.3">
      <c r="A4" s="40" t="s">
        <v>108</v>
      </c>
      <c r="B4" s="183" t="s">
        <v>184</v>
      </c>
      <c r="C4" s="183"/>
    </row>
    <row r="5" spans="1:7" x14ac:dyDescent="0.3">
      <c r="A5" s="40" t="s">
        <v>109</v>
      </c>
      <c r="B5" s="183" t="s">
        <v>183</v>
      </c>
      <c r="C5" s="183"/>
      <c r="E5" s="41"/>
    </row>
    <row r="6" spans="1:7" x14ac:dyDescent="0.3">
      <c r="A6" s="40"/>
      <c r="B6" s="183"/>
      <c r="C6" s="183"/>
    </row>
    <row r="7" spans="1:7" x14ac:dyDescent="0.3">
      <c r="A7" s="187" t="s">
        <v>34</v>
      </c>
      <c r="B7" s="187"/>
      <c r="C7" s="187"/>
    </row>
    <row r="8" spans="1:7" ht="16.2" thickBot="1" x14ac:dyDescent="0.35">
      <c r="D8" s="136"/>
      <c r="E8" s="136"/>
      <c r="F8" s="136"/>
      <c r="G8" s="136"/>
    </row>
    <row r="9" spans="1:7" ht="16.2" thickBot="1" x14ac:dyDescent="0.35">
      <c r="A9" s="42">
        <v>1</v>
      </c>
      <c r="B9" s="43" t="s">
        <v>35</v>
      </c>
      <c r="C9" s="43" t="s">
        <v>36</v>
      </c>
      <c r="D9" s="71"/>
      <c r="E9" s="71"/>
      <c r="F9" s="136"/>
      <c r="G9" s="136"/>
    </row>
    <row r="10" spans="1:7" ht="16.2" thickBot="1" x14ac:dyDescent="0.35">
      <c r="A10" s="44" t="s">
        <v>37</v>
      </c>
      <c r="B10" s="45" t="s">
        <v>38</v>
      </c>
      <c r="C10" s="46">
        <v>2045.92</v>
      </c>
      <c r="D10" s="72">
        <f>C10+C11</f>
        <v>2659.6959999999999</v>
      </c>
      <c r="E10" s="72">
        <f>D10/220</f>
        <v>12.089527272727272</v>
      </c>
      <c r="F10" s="136"/>
      <c r="G10" s="136"/>
    </row>
    <row r="11" spans="1:7" ht="16.2" thickBot="1" x14ac:dyDescent="0.35">
      <c r="A11" s="44" t="s">
        <v>39</v>
      </c>
      <c r="B11" s="45" t="s">
        <v>113</v>
      </c>
      <c r="C11" s="46">
        <f>C10*0.3</f>
        <v>613.77599999999995</v>
      </c>
      <c r="D11" s="137"/>
      <c r="E11" s="72">
        <f>E10*0.2</f>
        <v>2.4179054545454548</v>
      </c>
      <c r="F11" s="136"/>
      <c r="G11" s="136"/>
    </row>
    <row r="12" spans="1:7" ht="16.2" thickBot="1" x14ac:dyDescent="0.35">
      <c r="A12" s="44" t="s">
        <v>40</v>
      </c>
      <c r="B12" s="45" t="s">
        <v>4</v>
      </c>
      <c r="C12" s="46">
        <f>E11*D12</f>
        <v>47.221693527272734</v>
      </c>
      <c r="D12" s="137">
        <f>4.5*4.34</f>
        <v>19.53</v>
      </c>
      <c r="E12" s="72">
        <f>E10*1.6</f>
        <v>19.343243636363638</v>
      </c>
      <c r="F12" s="136"/>
      <c r="G12" s="136"/>
    </row>
    <row r="13" spans="1:7" ht="16.2" thickBot="1" x14ac:dyDescent="0.35">
      <c r="A13" s="44" t="s">
        <v>41</v>
      </c>
      <c r="B13" s="45" t="s">
        <v>182</v>
      </c>
      <c r="C13" s="46">
        <f>D13*E13</f>
        <v>18.134290909090907</v>
      </c>
      <c r="D13" s="137">
        <v>1.25</v>
      </c>
      <c r="E13" s="72">
        <f>E10+E11</f>
        <v>14.507432727272727</v>
      </c>
      <c r="F13" s="136"/>
      <c r="G13" s="136"/>
    </row>
    <row r="14" spans="1:7" ht="16.2" thickBot="1" x14ac:dyDescent="0.35">
      <c r="A14" s="185" t="s">
        <v>5</v>
      </c>
      <c r="B14" s="186"/>
      <c r="C14" s="47">
        <f>SUM(C10:C13)</f>
        <v>2725.0519844363635</v>
      </c>
      <c r="D14" s="71"/>
      <c r="E14" s="71"/>
      <c r="F14" s="136"/>
      <c r="G14" s="136"/>
    </row>
    <row r="15" spans="1:7" x14ac:dyDescent="0.3">
      <c r="D15" s="71"/>
      <c r="E15" s="71"/>
      <c r="F15" s="136"/>
      <c r="G15" s="136"/>
    </row>
    <row r="16" spans="1:7" x14ac:dyDescent="0.3">
      <c r="D16" s="136"/>
      <c r="E16" s="136"/>
      <c r="F16" s="136"/>
      <c r="G16" s="136"/>
    </row>
    <row r="17" spans="1:4" x14ac:dyDescent="0.3">
      <c r="A17" s="176" t="s">
        <v>47</v>
      </c>
      <c r="B17" s="176"/>
      <c r="C17" s="176"/>
    </row>
    <row r="18" spans="1:4" x14ac:dyDescent="0.3">
      <c r="A18" s="48"/>
    </row>
    <row r="19" spans="1:4" x14ac:dyDescent="0.3">
      <c r="A19" s="179" t="s">
        <v>48</v>
      </c>
      <c r="B19" s="179"/>
      <c r="C19" s="179"/>
    </row>
    <row r="20" spans="1:4" ht="16.2" thickBot="1" x14ac:dyDescent="0.35"/>
    <row r="21" spans="1:4" ht="16.2" thickBot="1" x14ac:dyDescent="0.35">
      <c r="A21" s="42" t="s">
        <v>49</v>
      </c>
      <c r="B21" s="43" t="s">
        <v>50</v>
      </c>
      <c r="C21" s="43" t="s">
        <v>56</v>
      </c>
      <c r="D21" s="43" t="s">
        <v>36</v>
      </c>
    </row>
    <row r="22" spans="1:4" ht="16.2" thickBot="1" x14ac:dyDescent="0.35">
      <c r="A22" s="44" t="s">
        <v>37</v>
      </c>
      <c r="B22" s="49" t="s">
        <v>51</v>
      </c>
      <c r="C22" s="50">
        <v>8.3299999999999999E-2</v>
      </c>
      <c r="D22" s="51">
        <f>C$14*C22</f>
        <v>226.99683030354907</v>
      </c>
    </row>
    <row r="23" spans="1:4" ht="16.2" thickBot="1" x14ac:dyDescent="0.35">
      <c r="A23" s="44" t="s">
        <v>39</v>
      </c>
      <c r="B23" s="52" t="s">
        <v>52</v>
      </c>
      <c r="C23" s="53">
        <v>0.121</v>
      </c>
      <c r="D23" s="54">
        <f>C$14*C23</f>
        <v>329.73129011679998</v>
      </c>
    </row>
    <row r="24" spans="1:4" ht="16.2" thickBot="1" x14ac:dyDescent="0.35">
      <c r="A24" s="177" t="s">
        <v>5</v>
      </c>
      <c r="B24" s="178"/>
      <c r="C24" s="55">
        <f>SUM(C22:C23)</f>
        <v>0.20429999999999998</v>
      </c>
      <c r="D24" s="56">
        <f>C$14*C24</f>
        <v>556.728120420349</v>
      </c>
    </row>
    <row r="27" spans="1:4" x14ac:dyDescent="0.3">
      <c r="A27" s="182" t="s">
        <v>53</v>
      </c>
      <c r="B27" s="182"/>
      <c r="C27" s="182"/>
      <c r="D27" s="182"/>
    </row>
    <row r="28" spans="1:4" ht="16.2" thickBot="1" x14ac:dyDescent="0.35"/>
    <row r="29" spans="1:4" ht="16.2" thickBot="1" x14ac:dyDescent="0.35">
      <c r="A29" s="42" t="s">
        <v>54</v>
      </c>
      <c r="B29" s="43" t="s">
        <v>55</v>
      </c>
      <c r="C29" s="43" t="s">
        <v>56</v>
      </c>
      <c r="D29" s="43" t="s">
        <v>36</v>
      </c>
    </row>
    <row r="30" spans="1:4" ht="16.2" thickBot="1" x14ac:dyDescent="0.35">
      <c r="A30" s="44" t="s">
        <v>37</v>
      </c>
      <c r="B30" s="45" t="s">
        <v>57</v>
      </c>
      <c r="C30" s="57">
        <v>0.2</v>
      </c>
      <c r="D30" s="54">
        <f t="shared" ref="D30:D38" si="0">(D$24+C$14)*C30</f>
        <v>656.35602097134256</v>
      </c>
    </row>
    <row r="31" spans="1:4" ht="16.2" thickBot="1" x14ac:dyDescent="0.35">
      <c r="A31" s="44" t="s">
        <v>39</v>
      </c>
      <c r="B31" s="45" t="s">
        <v>58</v>
      </c>
      <c r="C31" s="57">
        <v>2.5000000000000001E-2</v>
      </c>
      <c r="D31" s="54">
        <f t="shared" si="0"/>
        <v>82.04450262141782</v>
      </c>
    </row>
    <row r="32" spans="1:4" ht="16.2" thickBot="1" x14ac:dyDescent="0.35">
      <c r="A32" s="44" t="s">
        <v>40</v>
      </c>
      <c r="B32" s="45" t="s">
        <v>59</v>
      </c>
      <c r="C32" s="138">
        <f>'Posto 12x36 diurno ISS 2%'!C30</f>
        <v>0.03</v>
      </c>
      <c r="D32" s="54">
        <f t="shared" si="0"/>
        <v>98.453403145701373</v>
      </c>
    </row>
    <row r="33" spans="1:5" ht="16.2" thickBot="1" x14ac:dyDescent="0.35">
      <c r="A33" s="44" t="s">
        <v>41</v>
      </c>
      <c r="B33" s="45" t="s">
        <v>60</v>
      </c>
      <c r="C33" s="57">
        <v>1.4999999999999999E-2</v>
      </c>
      <c r="D33" s="54">
        <f t="shared" si="0"/>
        <v>49.226701572850686</v>
      </c>
    </row>
    <row r="34" spans="1:5" ht="16.2" thickBot="1" x14ac:dyDescent="0.35">
      <c r="A34" s="44" t="s">
        <v>42</v>
      </c>
      <c r="B34" s="45" t="s">
        <v>61</v>
      </c>
      <c r="C34" s="57">
        <v>0.01</v>
      </c>
      <c r="D34" s="54">
        <f t="shared" si="0"/>
        <v>32.817801048567127</v>
      </c>
    </row>
    <row r="35" spans="1:5" ht="16.2" thickBot="1" x14ac:dyDescent="0.35">
      <c r="A35" s="44" t="s">
        <v>44</v>
      </c>
      <c r="B35" s="45" t="s">
        <v>6</v>
      </c>
      <c r="C35" s="57">
        <v>6.0000000000000001E-3</v>
      </c>
      <c r="D35" s="54">
        <f t="shared" si="0"/>
        <v>19.690680629140275</v>
      </c>
    </row>
    <row r="36" spans="1:5" ht="16.2" thickBot="1" x14ac:dyDescent="0.35">
      <c r="A36" s="44" t="s">
        <v>45</v>
      </c>
      <c r="B36" s="45" t="s">
        <v>7</v>
      </c>
      <c r="C36" s="57">
        <v>2E-3</v>
      </c>
      <c r="D36" s="54">
        <f t="shared" si="0"/>
        <v>6.5635602097134251</v>
      </c>
    </row>
    <row r="37" spans="1:5" ht="16.2" thickBot="1" x14ac:dyDescent="0.35">
      <c r="A37" s="44" t="s">
        <v>62</v>
      </c>
      <c r="B37" s="45" t="s">
        <v>8</v>
      </c>
      <c r="C37" s="57">
        <v>0.08</v>
      </c>
      <c r="D37" s="54">
        <f t="shared" si="0"/>
        <v>262.54240838853701</v>
      </c>
    </row>
    <row r="38" spans="1:5" ht="16.2" thickBot="1" x14ac:dyDescent="0.35">
      <c r="A38" s="177" t="s">
        <v>63</v>
      </c>
      <c r="B38" s="178"/>
      <c r="C38" s="57">
        <f>SUM(C30:C37)</f>
        <v>0.36800000000000005</v>
      </c>
      <c r="D38" s="54">
        <f t="shared" si="0"/>
        <v>1207.6950785872705</v>
      </c>
      <c r="E38" s="59">
        <f>C38*C24</f>
        <v>7.5182399999999996E-2</v>
      </c>
    </row>
    <row r="41" spans="1:5" x14ac:dyDescent="0.3">
      <c r="A41" s="179" t="s">
        <v>64</v>
      </c>
      <c r="B41" s="179"/>
      <c r="C41" s="179"/>
    </row>
    <row r="42" spans="1:5" ht="16.2" thickBot="1" x14ac:dyDescent="0.35"/>
    <row r="43" spans="1:5" ht="16.2" thickBot="1" x14ac:dyDescent="0.35">
      <c r="A43" s="42" t="s">
        <v>65</v>
      </c>
      <c r="B43" s="43" t="s">
        <v>66</v>
      </c>
      <c r="C43" s="43" t="s">
        <v>36</v>
      </c>
    </row>
    <row r="44" spans="1:5" ht="16.2" thickBot="1" x14ac:dyDescent="0.35">
      <c r="A44" s="44" t="s">
        <v>37</v>
      </c>
      <c r="B44" s="86" t="str">
        <f>'Posto 12x36 diurno ISS 2%'!B42</f>
        <v>Transporte</v>
      </c>
      <c r="C44" s="60">
        <f>'Planlha de Apoio ITU'!D14</f>
        <v>215.2448</v>
      </c>
    </row>
    <row r="45" spans="1:5" ht="16.2" thickBot="1" x14ac:dyDescent="0.35">
      <c r="A45" s="44" t="s">
        <v>39</v>
      </c>
      <c r="B45" s="86" t="str">
        <f>'Posto 12x36 diurno ISS 2%'!B43</f>
        <v>Auxílio-Refeição</v>
      </c>
      <c r="C45" s="46">
        <f>'Planlha de Apoio ITU'!D21</f>
        <v>788.84</v>
      </c>
    </row>
    <row r="46" spans="1:5" ht="16.2" thickBot="1" x14ac:dyDescent="0.35">
      <c r="A46" s="44" t="s">
        <v>40</v>
      </c>
      <c r="B46" s="86" t="str">
        <f>'Posto 12x36 diurno ISS 2%'!B44</f>
        <v>Benefício Seguro de Vida em Grupo</v>
      </c>
      <c r="C46" s="63">
        <f>'Posto 12x36 diurno ISS 2%'!C44</f>
        <v>20</v>
      </c>
    </row>
    <row r="47" spans="1:5" ht="16.2" thickBot="1" x14ac:dyDescent="0.35">
      <c r="A47" s="61" t="s">
        <v>41</v>
      </c>
      <c r="B47" s="86" t="str">
        <f>'Posto 12x36 diurno ISS 2%'!B45</f>
        <v>Assistência Médica</v>
      </c>
      <c r="C47" s="63">
        <f>'Posto 12x36 diurno ISS 2%'!C45</f>
        <v>178.57149999999999</v>
      </c>
    </row>
    <row r="48" spans="1:5" ht="16.2" thickBot="1" x14ac:dyDescent="0.35">
      <c r="A48" s="61" t="s">
        <v>42</v>
      </c>
      <c r="B48" s="86" t="str">
        <f>'Posto 12x36 diurno ISS 2%'!B46</f>
        <v>Cesta Básica Suplementar</v>
      </c>
      <c r="C48" s="63">
        <f>'Posto 12x36 diurno ISS 2%'!C46</f>
        <v>178.57149999999999</v>
      </c>
    </row>
    <row r="49" spans="1:3" ht="16.2" thickBot="1" x14ac:dyDescent="0.35">
      <c r="A49" s="61" t="s">
        <v>44</v>
      </c>
      <c r="B49" s="86" t="str">
        <f>'Posto 12x36 diurno ISS 2%'!B47</f>
        <v>Reciclagem</v>
      </c>
      <c r="C49" s="63">
        <f>'Posto 12x36 diurno ISS 2%'!C47</f>
        <v>35</v>
      </c>
    </row>
    <row r="50" spans="1:3" ht="16.2" thickBot="1" x14ac:dyDescent="0.35">
      <c r="A50" s="61" t="s">
        <v>45</v>
      </c>
      <c r="B50" s="86" t="str">
        <f>'Posto 12x36 diurno ISS 2%'!B48</f>
        <v>Participação nos Lucros</v>
      </c>
      <c r="C50" s="63">
        <f>'Posto 12x36 diurno ISS 2%'!C48</f>
        <v>42.623333333333335</v>
      </c>
    </row>
    <row r="51" spans="1:3" ht="16.2" thickBot="1" x14ac:dyDescent="0.35">
      <c r="A51" s="61" t="s">
        <v>62</v>
      </c>
      <c r="B51" s="86" t="str">
        <f>'Posto 12x36 diurno ISS 2%'!B49</f>
        <v>Outro (Especificar)</v>
      </c>
      <c r="C51" s="63">
        <f>'Posto 12x36 diurno ISS 2%'!C49</f>
        <v>0</v>
      </c>
    </row>
    <row r="52" spans="1:3" ht="16.2" thickBot="1" x14ac:dyDescent="0.35">
      <c r="A52" s="185" t="s">
        <v>5</v>
      </c>
      <c r="B52" s="186"/>
      <c r="C52" s="46">
        <f>SUM(C44:C51)</f>
        <v>1458.8511333333336</v>
      </c>
    </row>
    <row r="55" spans="1:3" x14ac:dyDescent="0.3">
      <c r="A55" s="179" t="s">
        <v>68</v>
      </c>
      <c r="B55" s="179"/>
      <c r="C55" s="179"/>
    </row>
    <row r="56" spans="1:3" ht="16.2" thickBot="1" x14ac:dyDescent="0.35"/>
    <row r="57" spans="1:3" ht="16.2" thickBot="1" x14ac:dyDescent="0.35">
      <c r="A57" s="42">
        <v>2</v>
      </c>
      <c r="B57" s="43" t="s">
        <v>69</v>
      </c>
      <c r="C57" s="43" t="s">
        <v>36</v>
      </c>
    </row>
    <row r="58" spans="1:3" ht="16.2" thickBot="1" x14ac:dyDescent="0.35">
      <c r="A58" s="44" t="s">
        <v>49</v>
      </c>
      <c r="B58" s="45" t="s">
        <v>50</v>
      </c>
      <c r="C58" s="46">
        <f>D24</f>
        <v>556.728120420349</v>
      </c>
    </row>
    <row r="59" spans="1:3" ht="16.2" thickBot="1" x14ac:dyDescent="0.35">
      <c r="A59" s="44" t="s">
        <v>54</v>
      </c>
      <c r="B59" s="45" t="s">
        <v>55</v>
      </c>
      <c r="C59" s="46">
        <f>D38</f>
        <v>1207.6950785872705</v>
      </c>
    </row>
    <row r="60" spans="1:3" ht="16.2" thickBot="1" x14ac:dyDescent="0.35">
      <c r="A60" s="44" t="s">
        <v>65</v>
      </c>
      <c r="B60" s="45" t="s">
        <v>66</v>
      </c>
      <c r="C60" s="46">
        <f>C52</f>
        <v>1458.8511333333336</v>
      </c>
    </row>
    <row r="61" spans="1:3" ht="16.2" thickBot="1" x14ac:dyDescent="0.35">
      <c r="A61" s="177" t="s">
        <v>5</v>
      </c>
      <c r="B61" s="178"/>
      <c r="C61" s="46">
        <f>SUM(C58:C60)</f>
        <v>3223.2743323409532</v>
      </c>
    </row>
    <row r="62" spans="1:3" x14ac:dyDescent="0.3">
      <c r="A62" s="64"/>
    </row>
    <row r="64" spans="1:3" x14ac:dyDescent="0.3">
      <c r="A64" s="176" t="s">
        <v>70</v>
      </c>
      <c r="B64" s="176"/>
      <c r="C64" s="176"/>
    </row>
    <row r="65" spans="1:4" ht="16.2" thickBot="1" x14ac:dyDescent="0.35"/>
    <row r="66" spans="1:4" ht="16.2" thickBot="1" x14ac:dyDescent="0.35">
      <c r="A66" s="42">
        <v>3</v>
      </c>
      <c r="B66" s="43" t="s">
        <v>71</v>
      </c>
      <c r="C66" s="43" t="s">
        <v>56</v>
      </c>
      <c r="D66" s="43" t="s">
        <v>36</v>
      </c>
    </row>
    <row r="67" spans="1:4" ht="16.2" thickBot="1" x14ac:dyDescent="0.35">
      <c r="A67" s="44" t="s">
        <v>37</v>
      </c>
      <c r="B67" s="65" t="s">
        <v>72</v>
      </c>
      <c r="C67" s="66">
        <v>4.1999999999999997E-3</v>
      </c>
      <c r="D67" s="46">
        <f>(C$14)*C67</f>
        <v>11.445218334632726</v>
      </c>
    </row>
    <row r="68" spans="1:4" ht="16.2" thickBot="1" x14ac:dyDescent="0.35">
      <c r="A68" s="44" t="s">
        <v>39</v>
      </c>
      <c r="B68" s="67" t="s">
        <v>73</v>
      </c>
      <c r="C68" s="68">
        <f>C67*C37</f>
        <v>3.3599999999999998E-4</v>
      </c>
      <c r="D68" s="46">
        <f>(C$14)*C68</f>
        <v>0.91561746677061806</v>
      </c>
    </row>
    <row r="69" spans="1:4" ht="16.2" thickBot="1" x14ac:dyDescent="0.35">
      <c r="A69" s="44" t="s">
        <v>40</v>
      </c>
      <c r="B69" s="65" t="s">
        <v>127</v>
      </c>
      <c r="C69" s="69">
        <v>3.5999999999999999E-3</v>
      </c>
      <c r="D69" s="46">
        <f>C69*C14</f>
        <v>9.810187143970909</v>
      </c>
    </row>
    <row r="70" spans="1:4" ht="16.2" thickBot="1" x14ac:dyDescent="0.35">
      <c r="A70" s="44" t="s">
        <v>41</v>
      </c>
      <c r="B70" s="65" t="s">
        <v>75</v>
      </c>
      <c r="C70" s="70">
        <v>1.9400000000000001E-2</v>
      </c>
      <c r="D70" s="46">
        <f>(C$14)*C70</f>
        <v>52.866008498065455</v>
      </c>
    </row>
    <row r="71" spans="1:4" ht="16.2" thickBot="1" x14ac:dyDescent="0.35">
      <c r="A71" s="44" t="s">
        <v>42</v>
      </c>
      <c r="B71" s="65" t="s">
        <v>76</v>
      </c>
      <c r="C71" s="69">
        <f>C70*C38</f>
        <v>7.1392000000000009E-3</v>
      </c>
      <c r="D71" s="46">
        <f>C71*C14</f>
        <v>19.45469112728809</v>
      </c>
    </row>
    <row r="72" spans="1:4" ht="16.2" thickBot="1" x14ac:dyDescent="0.35">
      <c r="A72" s="44" t="s">
        <v>44</v>
      </c>
      <c r="B72" s="65" t="s">
        <v>128</v>
      </c>
      <c r="C72" s="69">
        <v>3.6400000000000002E-2</v>
      </c>
      <c r="D72" s="46">
        <f>C72*C14</f>
        <v>99.191892233483628</v>
      </c>
    </row>
    <row r="73" spans="1:4" ht="16.2" thickBot="1" x14ac:dyDescent="0.35">
      <c r="A73" s="177" t="s">
        <v>5</v>
      </c>
      <c r="B73" s="178"/>
      <c r="C73" s="69">
        <f>SUM(C67:C72)</f>
        <v>7.1075200000000005E-2</v>
      </c>
      <c r="D73" s="46">
        <f>SUM(D67:D72)</f>
        <v>193.6836148042114</v>
      </c>
    </row>
    <row r="76" spans="1:4" x14ac:dyDescent="0.3">
      <c r="A76" s="176" t="s">
        <v>78</v>
      </c>
      <c r="B76" s="176"/>
      <c r="C76" s="176"/>
    </row>
    <row r="79" spans="1:4" x14ac:dyDescent="0.3">
      <c r="A79" s="179" t="s">
        <v>79</v>
      </c>
      <c r="B79" s="179"/>
      <c r="C79" s="179"/>
    </row>
    <row r="80" spans="1:4" ht="16.2" thickBot="1" x14ac:dyDescent="0.35">
      <c r="A80" s="48"/>
    </row>
    <row r="81" spans="1:7" ht="16.2" thickBot="1" x14ac:dyDescent="0.35">
      <c r="A81" s="42" t="s">
        <v>80</v>
      </c>
      <c r="B81" s="43" t="s">
        <v>81</v>
      </c>
      <c r="C81" s="43" t="s">
        <v>56</v>
      </c>
      <c r="D81" s="43" t="s">
        <v>36</v>
      </c>
    </row>
    <row r="82" spans="1:7" ht="16.2" thickBot="1" x14ac:dyDescent="0.35">
      <c r="A82" s="44" t="s">
        <v>37</v>
      </c>
      <c r="B82" s="45" t="s">
        <v>126</v>
      </c>
      <c r="C82" s="90">
        <f>'Posto 12x36 diurno ISS 2%'!C80</f>
        <v>6.9444444444444441E-3</v>
      </c>
      <c r="D82" s="46">
        <f t="shared" ref="D82:D88" si="1">(C$14)*C82</f>
        <v>18.92397211414141</v>
      </c>
    </row>
    <row r="83" spans="1:7" ht="16.2" thickBot="1" x14ac:dyDescent="0.35">
      <c r="A83" s="44" t="s">
        <v>39</v>
      </c>
      <c r="B83" s="45" t="s">
        <v>81</v>
      </c>
      <c r="C83" s="90">
        <f>'Posto 12x36 diurno ISS 2%'!C81</f>
        <v>8.0000000000000002E-3</v>
      </c>
      <c r="D83" s="46">
        <f t="shared" si="1"/>
        <v>21.800415875490909</v>
      </c>
    </row>
    <row r="84" spans="1:7" ht="16.2" thickBot="1" x14ac:dyDescent="0.35">
      <c r="A84" s="44" t="s">
        <v>40</v>
      </c>
      <c r="B84" s="45" t="s">
        <v>82</v>
      </c>
      <c r="C84" s="90">
        <f>'Posto 12x36 diurno ISS 2%'!C82</f>
        <v>1.4999999999999999E-2</v>
      </c>
      <c r="D84" s="46">
        <f t="shared" si="1"/>
        <v>40.875779766545449</v>
      </c>
    </row>
    <row r="85" spans="1:7" ht="16.2" thickBot="1" x14ac:dyDescent="0.35">
      <c r="A85" s="44" t="s">
        <v>41</v>
      </c>
      <c r="B85" s="45" t="s">
        <v>83</v>
      </c>
      <c r="C85" s="90">
        <f>'Posto 12x36 diurno ISS 2%'!C83</f>
        <v>0.01</v>
      </c>
      <c r="D85" s="46">
        <f t="shared" si="1"/>
        <v>27.250519844363634</v>
      </c>
    </row>
    <row r="86" spans="1:7" ht="16.2" thickBot="1" x14ac:dyDescent="0.35">
      <c r="A86" s="44" t="s">
        <v>42</v>
      </c>
      <c r="B86" s="45" t="s">
        <v>84</v>
      </c>
      <c r="C86" s="90">
        <f>'Posto 12x36 diurno ISS 2%'!C84</f>
        <v>0.01</v>
      </c>
      <c r="D86" s="46">
        <f t="shared" si="1"/>
        <v>27.250519844363634</v>
      </c>
    </row>
    <row r="87" spans="1:7" ht="16.2" thickBot="1" x14ac:dyDescent="0.35">
      <c r="A87" s="44" t="s">
        <v>44</v>
      </c>
      <c r="B87" s="88" t="s">
        <v>46</v>
      </c>
      <c r="C87" s="90">
        <f>'Posto 12x36 diurno ISS 2%'!C85</f>
        <v>0</v>
      </c>
      <c r="D87" s="46">
        <f t="shared" si="1"/>
        <v>0</v>
      </c>
    </row>
    <row r="88" spans="1:7" ht="16.2" thickBot="1" x14ac:dyDescent="0.35">
      <c r="A88" s="177" t="s">
        <v>63</v>
      </c>
      <c r="B88" s="178"/>
      <c r="C88" s="69">
        <f>SUM(C82:C87)</f>
        <v>4.9944444444444444E-2</v>
      </c>
      <c r="D88" s="46">
        <f t="shared" si="1"/>
        <v>136.10120744490504</v>
      </c>
    </row>
    <row r="89" spans="1:7" x14ac:dyDescent="0.3">
      <c r="C89" s="41">
        <f>C24+C38+C73+C88+E38</f>
        <v>0.76850204444444448</v>
      </c>
    </row>
    <row r="91" spans="1:7" x14ac:dyDescent="0.3">
      <c r="A91" s="179" t="s">
        <v>85</v>
      </c>
      <c r="B91" s="179"/>
      <c r="C91" s="179"/>
      <c r="F91" s="71"/>
      <c r="G91" s="71"/>
    </row>
    <row r="92" spans="1:7" ht="16.2" thickBot="1" x14ac:dyDescent="0.35">
      <c r="A92" s="48"/>
      <c r="F92" s="71"/>
      <c r="G92" s="71"/>
    </row>
    <row r="93" spans="1:7" ht="16.2" thickBot="1" x14ac:dyDescent="0.35">
      <c r="A93" s="42" t="s">
        <v>86</v>
      </c>
      <c r="B93" s="43" t="s">
        <v>125</v>
      </c>
      <c r="C93" s="43" t="s">
        <v>36</v>
      </c>
      <c r="F93" s="72">
        <f>C10+C11</f>
        <v>2659.6959999999999</v>
      </c>
      <c r="G93" s="71"/>
    </row>
    <row r="94" spans="1:7" ht="16.2" thickBot="1" x14ac:dyDescent="0.35">
      <c r="A94" s="44" t="s">
        <v>37</v>
      </c>
      <c r="B94" s="45" t="s">
        <v>101</v>
      </c>
      <c r="C94" s="73">
        <f>F96</f>
        <v>502.9243345454546</v>
      </c>
      <c r="F94" s="72">
        <f>F93/220</f>
        <v>12.089527272727272</v>
      </c>
      <c r="G94" s="71"/>
    </row>
    <row r="95" spans="1:7" ht="16.2" thickBot="1" x14ac:dyDescent="0.35">
      <c r="A95" s="177" t="s">
        <v>5</v>
      </c>
      <c r="B95" s="178"/>
      <c r="C95" s="73">
        <f>C94</f>
        <v>502.9243345454546</v>
      </c>
      <c r="F95" s="72">
        <f>F94*1.6</f>
        <v>19.343243636363638</v>
      </c>
      <c r="G95" s="71"/>
    </row>
    <row r="96" spans="1:7" x14ac:dyDescent="0.3">
      <c r="F96" s="72">
        <f>F95*26</f>
        <v>502.9243345454546</v>
      </c>
      <c r="G96" s="71"/>
    </row>
    <row r="97" spans="1:7" x14ac:dyDescent="0.3">
      <c r="F97" s="71"/>
      <c r="G97" s="71"/>
    </row>
    <row r="98" spans="1:7" x14ac:dyDescent="0.3">
      <c r="A98" s="179" t="s">
        <v>88</v>
      </c>
      <c r="B98" s="179"/>
      <c r="C98" s="179"/>
      <c r="F98" s="71"/>
      <c r="G98" s="71"/>
    </row>
    <row r="99" spans="1:7" ht="16.2" thickBot="1" x14ac:dyDescent="0.35">
      <c r="A99" s="48"/>
      <c r="F99" s="71"/>
    </row>
    <row r="100" spans="1:7" ht="16.2" thickBot="1" x14ac:dyDescent="0.35">
      <c r="A100" s="42">
        <v>4</v>
      </c>
      <c r="B100" s="43" t="s">
        <v>89</v>
      </c>
      <c r="C100" s="43" t="s">
        <v>36</v>
      </c>
    </row>
    <row r="101" spans="1:7" ht="16.2" thickBot="1" x14ac:dyDescent="0.35">
      <c r="A101" s="44" t="s">
        <v>80</v>
      </c>
      <c r="B101" s="45" t="s">
        <v>81</v>
      </c>
      <c r="C101" s="46">
        <f>D88</f>
        <v>136.10120744490504</v>
      </c>
    </row>
    <row r="102" spans="1:7" ht="16.2" thickBot="1" x14ac:dyDescent="0.35">
      <c r="A102" s="44" t="s">
        <v>86</v>
      </c>
      <c r="B102" s="45" t="s">
        <v>87</v>
      </c>
      <c r="C102" s="46">
        <f>C95</f>
        <v>502.9243345454546</v>
      </c>
    </row>
    <row r="103" spans="1:7" ht="16.2" thickBot="1" x14ac:dyDescent="0.35">
      <c r="A103" s="177" t="s">
        <v>5</v>
      </c>
      <c r="B103" s="178"/>
      <c r="C103" s="47">
        <f>C101+C102</f>
        <v>639.02554199035967</v>
      </c>
    </row>
    <row r="106" spans="1:7" x14ac:dyDescent="0.3">
      <c r="A106" s="176" t="s">
        <v>90</v>
      </c>
      <c r="B106" s="176"/>
      <c r="C106" s="176"/>
    </row>
    <row r="107" spans="1:7" ht="16.2" thickBot="1" x14ac:dyDescent="0.35"/>
    <row r="108" spans="1:7" ht="16.2" thickBot="1" x14ac:dyDescent="0.35">
      <c r="A108" s="42">
        <v>5</v>
      </c>
      <c r="B108" s="74" t="s">
        <v>22</v>
      </c>
      <c r="C108" s="43" t="s">
        <v>36</v>
      </c>
    </row>
    <row r="109" spans="1:7" ht="16.2" thickBot="1" x14ac:dyDescent="0.35">
      <c r="A109" s="44" t="s">
        <v>37</v>
      </c>
      <c r="B109" s="45" t="s">
        <v>91</v>
      </c>
      <c r="C109" s="63">
        <f>'Planlha de Apoio ITU'!C50</f>
        <v>285.41666666666669</v>
      </c>
    </row>
    <row r="110" spans="1:7" ht="16.2" thickBot="1" x14ac:dyDescent="0.35">
      <c r="A110" s="44" t="s">
        <v>39</v>
      </c>
      <c r="B110" s="45" t="s">
        <v>92</v>
      </c>
      <c r="C110" s="63">
        <f>'Planlha de Apoio ITU'!D34</f>
        <v>9.5</v>
      </c>
    </row>
    <row r="111" spans="1:7" ht="16.2" thickBot="1" x14ac:dyDescent="0.35">
      <c r="A111" s="44" t="s">
        <v>40</v>
      </c>
      <c r="B111" s="11" t="s">
        <v>141</v>
      </c>
      <c r="C111" s="8"/>
    </row>
    <row r="112" spans="1:7" ht="16.2" thickBot="1" x14ac:dyDescent="0.35">
      <c r="A112" s="44" t="s">
        <v>41</v>
      </c>
      <c r="B112" s="11" t="s">
        <v>141</v>
      </c>
      <c r="C112" s="8"/>
    </row>
    <row r="113" spans="1:6" ht="16.2" thickBot="1" x14ac:dyDescent="0.35">
      <c r="A113" s="177" t="s">
        <v>63</v>
      </c>
      <c r="B113" s="178"/>
      <c r="C113" s="46">
        <f>SUM(C109:C112)</f>
        <v>294.91666666666669</v>
      </c>
    </row>
    <row r="116" spans="1:6" x14ac:dyDescent="0.3">
      <c r="A116" s="176" t="s">
        <v>93</v>
      </c>
      <c r="B116" s="176"/>
      <c r="C116" s="176"/>
    </row>
    <row r="117" spans="1:6" ht="16.2" thickBot="1" x14ac:dyDescent="0.35"/>
    <row r="118" spans="1:6" ht="16.2" thickBot="1" x14ac:dyDescent="0.35">
      <c r="A118" s="42">
        <v>6</v>
      </c>
      <c r="B118" s="74" t="s">
        <v>23</v>
      </c>
      <c r="C118" s="43" t="s">
        <v>56</v>
      </c>
      <c r="D118" s="43" t="s">
        <v>36</v>
      </c>
    </row>
    <row r="119" spans="1:6" ht="16.2" thickBot="1" x14ac:dyDescent="0.35">
      <c r="A119" s="44" t="s">
        <v>37</v>
      </c>
      <c r="B119" s="75" t="s">
        <v>24</v>
      </c>
      <c r="C119" s="7">
        <f>'Posto 12x36 diurno ISS 2%'!C117</f>
        <v>0.1</v>
      </c>
      <c r="D119" s="76">
        <f>C119*C138</f>
        <v>707.59521402385553</v>
      </c>
    </row>
    <row r="120" spans="1:6" ht="16.2" thickBot="1" x14ac:dyDescent="0.35">
      <c r="A120" s="44" t="s">
        <v>39</v>
      </c>
      <c r="B120" s="75" t="s">
        <v>26</v>
      </c>
      <c r="C120" s="7">
        <f>C119</f>
        <v>0.1</v>
      </c>
      <c r="D120" s="76">
        <f>C120*(C138+D119)</f>
        <v>778.35473542624095</v>
      </c>
      <c r="E120" s="71"/>
      <c r="F120" s="71"/>
    </row>
    <row r="121" spans="1:6" ht="16.2" thickBot="1" x14ac:dyDescent="0.35">
      <c r="A121" s="44" t="s">
        <v>40</v>
      </c>
      <c r="B121" s="45" t="s">
        <v>25</v>
      </c>
      <c r="C121" s="57"/>
      <c r="D121" s="46">
        <f>(C$14+C$61+D$73+C$103+C$113)*C121</f>
        <v>0</v>
      </c>
      <c r="E121" s="71"/>
      <c r="F121" s="71"/>
    </row>
    <row r="122" spans="1:6" ht="16.2" thickBot="1" x14ac:dyDescent="0.35">
      <c r="A122" s="44"/>
      <c r="B122" s="75" t="s">
        <v>105</v>
      </c>
      <c r="C122" s="77">
        <f>C123+C124</f>
        <v>3.6499999999999998E-2</v>
      </c>
      <c r="D122" s="76">
        <f>C122*E128</f>
        <v>331.22355725875542</v>
      </c>
      <c r="E122" s="59">
        <f>C123+C124+C126</f>
        <v>5.6499999999999995E-2</v>
      </c>
      <c r="F122" s="71"/>
    </row>
    <row r="123" spans="1:6" ht="16.2" thickBot="1" x14ac:dyDescent="0.35">
      <c r="A123" s="44"/>
      <c r="B123" s="45" t="s">
        <v>103</v>
      </c>
      <c r="C123" s="57">
        <v>0.03</v>
      </c>
      <c r="D123" s="46">
        <f>C123*E128</f>
        <v>272.23854021267567</v>
      </c>
      <c r="E123" s="71"/>
      <c r="F123" s="71"/>
    </row>
    <row r="124" spans="1:6" ht="16.2" thickBot="1" x14ac:dyDescent="0.35">
      <c r="A124" s="44"/>
      <c r="B124" s="45" t="s">
        <v>104</v>
      </c>
      <c r="C124" s="57">
        <v>6.4999999999999997E-3</v>
      </c>
      <c r="D124" s="46">
        <f>C124*E128</f>
        <v>58.985017046079733</v>
      </c>
      <c r="E124" s="71"/>
      <c r="F124" s="71"/>
    </row>
    <row r="125" spans="1:6" ht="16.2" thickBot="1" x14ac:dyDescent="0.35">
      <c r="A125" s="44"/>
      <c r="B125" s="75" t="s">
        <v>106</v>
      </c>
      <c r="C125" s="77">
        <v>0</v>
      </c>
      <c r="D125" s="76">
        <f>C125*E128</f>
        <v>0</v>
      </c>
      <c r="E125" s="71"/>
      <c r="F125" s="71"/>
    </row>
    <row r="126" spans="1:6" ht="16.2" thickBot="1" x14ac:dyDescent="0.35">
      <c r="A126" s="44"/>
      <c r="B126" s="75" t="s">
        <v>107</v>
      </c>
      <c r="C126" s="77">
        <v>0.02</v>
      </c>
      <c r="D126" s="76">
        <f>C126*E128</f>
        <v>181.49236014178379</v>
      </c>
      <c r="E126" s="71"/>
      <c r="F126" s="71"/>
    </row>
    <row r="127" spans="1:6" ht="16.2" thickBot="1" x14ac:dyDescent="0.35">
      <c r="A127" s="180" t="s">
        <v>63</v>
      </c>
      <c r="B127" s="181"/>
      <c r="C127" s="77">
        <f>C119+C120+C122+C125+C126</f>
        <v>0.25650000000000001</v>
      </c>
      <c r="D127" s="76">
        <f>D119+D120+D122+D125+D126</f>
        <v>1998.6658668506357</v>
      </c>
      <c r="E127" s="71"/>
      <c r="F127" s="78">
        <f>C138+D119+D120</f>
        <v>8561.9020896886504</v>
      </c>
    </row>
    <row r="128" spans="1:6" x14ac:dyDescent="0.3">
      <c r="E128" s="71">
        <f>(F127)/(100%-E122)</f>
        <v>9074.6180070891896</v>
      </c>
      <c r="F128" s="71"/>
    </row>
    <row r="129" spans="1:6" x14ac:dyDescent="0.3">
      <c r="E129" s="71"/>
      <c r="F129" s="71"/>
    </row>
    <row r="130" spans="1:6" x14ac:dyDescent="0.3">
      <c r="A130" s="176" t="s">
        <v>94</v>
      </c>
      <c r="B130" s="176"/>
      <c r="C130" s="176"/>
      <c r="E130" s="71"/>
      <c r="F130" s="71"/>
    </row>
    <row r="131" spans="1:6" ht="16.2" thickBot="1" x14ac:dyDescent="0.35">
      <c r="E131" s="71"/>
      <c r="F131" s="71"/>
    </row>
    <row r="132" spans="1:6" ht="16.2" thickBot="1" x14ac:dyDescent="0.35">
      <c r="A132" s="42"/>
      <c r="B132" s="43" t="s">
        <v>95</v>
      </c>
      <c r="C132" s="43" t="s">
        <v>36</v>
      </c>
      <c r="E132" s="71"/>
      <c r="F132" s="71"/>
    </row>
    <row r="133" spans="1:6" ht="16.2" thickBot="1" x14ac:dyDescent="0.35">
      <c r="A133" s="79" t="s">
        <v>37</v>
      </c>
      <c r="B133" s="45" t="s">
        <v>34</v>
      </c>
      <c r="C133" s="80">
        <f>C14</f>
        <v>2725.0519844363635</v>
      </c>
    </row>
    <row r="134" spans="1:6" ht="16.2" thickBot="1" x14ac:dyDescent="0.35">
      <c r="A134" s="79" t="s">
        <v>39</v>
      </c>
      <c r="B134" s="45" t="s">
        <v>47</v>
      </c>
      <c r="C134" s="80">
        <f>C61</f>
        <v>3223.2743323409532</v>
      </c>
    </row>
    <row r="135" spans="1:6" ht="16.2" thickBot="1" x14ac:dyDescent="0.35">
      <c r="A135" s="79" t="s">
        <v>40</v>
      </c>
      <c r="B135" s="45" t="s">
        <v>70</v>
      </c>
      <c r="C135" s="80">
        <f>D73</f>
        <v>193.6836148042114</v>
      </c>
    </row>
    <row r="136" spans="1:6" ht="16.2" thickBot="1" x14ac:dyDescent="0.35">
      <c r="A136" s="79" t="s">
        <v>41</v>
      </c>
      <c r="B136" s="45" t="s">
        <v>78</v>
      </c>
      <c r="C136" s="80">
        <f>C103</f>
        <v>639.02554199035967</v>
      </c>
    </row>
    <row r="137" spans="1:6" ht="16.2" thickBot="1" x14ac:dyDescent="0.35">
      <c r="A137" s="79" t="s">
        <v>42</v>
      </c>
      <c r="B137" s="45" t="s">
        <v>90</v>
      </c>
      <c r="C137" s="80">
        <f>C113</f>
        <v>294.91666666666669</v>
      </c>
    </row>
    <row r="138" spans="1:6" ht="16.2" thickBot="1" x14ac:dyDescent="0.35">
      <c r="A138" s="177" t="s">
        <v>96</v>
      </c>
      <c r="B138" s="178"/>
      <c r="C138" s="80">
        <f>SUM(C133:C137)</f>
        <v>7075.9521402385544</v>
      </c>
    </row>
    <row r="139" spans="1:6" ht="16.2" thickBot="1" x14ac:dyDescent="0.35">
      <c r="A139" s="79" t="s">
        <v>44</v>
      </c>
      <c r="B139" s="45" t="s">
        <v>97</v>
      </c>
      <c r="C139" s="80">
        <f>D127</f>
        <v>1998.6658668506357</v>
      </c>
    </row>
    <row r="140" spans="1:6" x14ac:dyDescent="0.3">
      <c r="A140" s="174" t="s">
        <v>98</v>
      </c>
      <c r="B140" s="175"/>
      <c r="C140" s="81">
        <f>C138+C139</f>
        <v>9074.6180070891896</v>
      </c>
    </row>
    <row r="141" spans="1:6" x14ac:dyDescent="0.3">
      <c r="A141" s="171" t="s">
        <v>116</v>
      </c>
      <c r="B141" s="172"/>
      <c r="C141" s="82">
        <v>2</v>
      </c>
    </row>
    <row r="142" spans="1:6" ht="16.2" thickBot="1" x14ac:dyDescent="0.35">
      <c r="A142" s="173" t="s">
        <v>117</v>
      </c>
      <c r="B142" s="173"/>
      <c r="C142" s="83">
        <f>C140*C141</f>
        <v>18149.236014178379</v>
      </c>
    </row>
  </sheetData>
  <sheetProtection password="CDE0" sheet="1" objects="1" scenarios="1"/>
  <mergeCells count="35">
    <mergeCell ref="A130:C130"/>
    <mergeCell ref="A138:B138"/>
    <mergeCell ref="A140:B140"/>
    <mergeCell ref="A141:B141"/>
    <mergeCell ref="A142:B142"/>
    <mergeCell ref="A127:B127"/>
    <mergeCell ref="A73:B73"/>
    <mergeCell ref="A76:C76"/>
    <mergeCell ref="A79:C79"/>
    <mergeCell ref="A88:B88"/>
    <mergeCell ref="A91:C91"/>
    <mergeCell ref="A95:B95"/>
    <mergeCell ref="A98:C98"/>
    <mergeCell ref="A103:B103"/>
    <mergeCell ref="A106:C106"/>
    <mergeCell ref="A113:B113"/>
    <mergeCell ref="A116:C116"/>
    <mergeCell ref="A64:C64"/>
    <mergeCell ref="A7:C7"/>
    <mergeCell ref="A14:B14"/>
    <mergeCell ref="A17:C17"/>
    <mergeCell ref="A19:C19"/>
    <mergeCell ref="A24:B24"/>
    <mergeCell ref="A27:D27"/>
    <mergeCell ref="A38:B38"/>
    <mergeCell ref="A41:C41"/>
    <mergeCell ref="A52:B52"/>
    <mergeCell ref="A55:C55"/>
    <mergeCell ref="A61:B61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4" max="3" man="1"/>
    <brk id="97" max="3" man="1"/>
  </rowBreaks>
  <colBreaks count="1" manualBreakCount="1">
    <brk id="4" max="1048575" man="1"/>
  </colBreaks>
  <ignoredErrors>
    <ignoredError sqref="B44:B50 C46 C82:C87 C47:C51 C32" unlocked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3</vt:i4>
      </vt:variant>
    </vt:vector>
  </HeadingPairs>
  <TitlesOfParts>
    <vt:vector size="15" baseType="lpstr">
      <vt:lpstr>Resumo postos</vt:lpstr>
      <vt:lpstr>Posto 12x36 diurno ISS 2%</vt:lpstr>
      <vt:lpstr>Posto 12x36 noturno ISS 2%</vt:lpstr>
      <vt:lpstr>Posto 12x36 diurno ISS 3%</vt:lpstr>
      <vt:lpstr>Posto 12x36 noturno ISS 3%</vt:lpstr>
      <vt:lpstr>Posto 12x36 diurno ISS 5%</vt:lpstr>
      <vt:lpstr>Posto 12x36 noturno ISS 5%</vt:lpstr>
      <vt:lpstr>Planilha de Apoio - P 12 x 36</vt:lpstr>
      <vt:lpstr>ITU - Seg Sab</vt:lpstr>
      <vt:lpstr>Planlha de Apoio ITU</vt:lpstr>
      <vt:lpstr>SOR Seg Sáb</vt:lpstr>
      <vt:lpstr>Planlha de Apoio SOR Seg Sab</vt:lpstr>
      <vt:lpstr>'ITU - Seg Sab'!Area_de_impressao</vt:lpstr>
      <vt:lpstr>'Posto 12x36 diurno ISS 2%'!Area_de_impressao</vt:lpstr>
      <vt:lpstr>'Posto 12x36 noturno ISS 2%'!Area_de_impressao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2021-12-10T14:30:04Z</cp:lastPrinted>
  <dcterms:created xsi:type="dcterms:W3CDTF">2018-01-23T19:35:16Z</dcterms:created>
  <dcterms:modified xsi:type="dcterms:W3CDTF">2024-10-14T11:46:02Z</dcterms:modified>
</cp:coreProperties>
</file>