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ago.oliboni\Documents\02 - contratos\LICIT TRAB TEMP 2026\Edital\"/>
    </mc:Choice>
  </mc:AlternateContent>
  <xr:revisionPtr revIDLastSave="0" documentId="13_ncr:1_{3BF6F440-BB00-4A49-B492-BE27387B5593}" xr6:coauthVersionLast="47" xr6:coauthVersionMax="47" xr10:uidLastSave="{00000000-0000-0000-0000-000000000000}"/>
  <bookViews>
    <workbookView xWindow="-120" yWindow="-120" windowWidth="29040" windowHeight="15720" xr2:uid="{B5B04799-98B0-47B5-9206-DD02798EFF79}"/>
  </bookViews>
  <sheets>
    <sheet name="Trabalho temporário" sheetId="1" r:id="rId1"/>
    <sheet name="Processos seletiv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2" i="1" l="1"/>
  <c r="G51" i="1"/>
  <c r="G50" i="1"/>
  <c r="E52" i="1"/>
  <c r="G49" i="1"/>
  <c r="F49" i="1"/>
  <c r="D49" i="1"/>
  <c r="G48" i="1"/>
  <c r="F48" i="1"/>
  <c r="D48" i="1"/>
  <c r="G47" i="1"/>
  <c r="F47" i="1"/>
  <c r="D47" i="1"/>
  <c r="E36" i="1"/>
  <c r="E31" i="1"/>
  <c r="C31" i="1"/>
  <c r="G29" i="1"/>
  <c r="E23" i="1"/>
  <c r="C23" i="1"/>
  <c r="G22" i="1"/>
  <c r="G21" i="1"/>
  <c r="G20" i="1"/>
  <c r="G19" i="1"/>
  <c r="G18" i="1"/>
  <c r="E14" i="1"/>
  <c r="C14" i="1"/>
  <c r="G13" i="1"/>
  <c r="G12" i="1"/>
  <c r="G11" i="1"/>
  <c r="G10" i="1"/>
  <c r="E6" i="1"/>
  <c r="C6" i="1"/>
  <c r="D52" i="1" l="1"/>
  <c r="F52" i="1"/>
  <c r="F22" i="1"/>
  <c r="D22" i="1"/>
  <c r="F29" i="1"/>
  <c r="D29" i="1"/>
  <c r="E25" i="1"/>
  <c r="C25" i="1"/>
  <c r="F21" i="1"/>
  <c r="D21" i="1"/>
  <c r="F20" i="1"/>
  <c r="D20" i="1"/>
  <c r="F19" i="1"/>
  <c r="F18" i="1"/>
  <c r="D18" i="1"/>
  <c r="D19" i="1"/>
  <c r="F13" i="1"/>
  <c r="D13" i="1"/>
  <c r="F12" i="1"/>
  <c r="D12" i="1"/>
  <c r="D11" i="1"/>
  <c r="F10" i="1"/>
  <c r="D10" i="1"/>
  <c r="F11" i="1"/>
  <c r="E53" i="1"/>
  <c r="G42" i="1"/>
  <c r="C53" i="1"/>
  <c r="F23" i="1" l="1"/>
  <c r="F40" i="1"/>
  <c r="D40" i="1"/>
  <c r="G25" i="1"/>
  <c r="E41" i="1"/>
  <c r="E30" i="1"/>
  <c r="C41" i="1"/>
  <c r="C30" i="1"/>
  <c r="D23" i="1"/>
  <c r="F14" i="1"/>
  <c r="D14" i="1"/>
  <c r="D25" i="1" l="1"/>
  <c r="F30" i="1"/>
  <c r="F41" i="1" s="1"/>
  <c r="D30" i="1"/>
  <c r="D41" i="1" s="1"/>
  <c r="G41" i="1"/>
  <c r="F25" i="1"/>
  <c r="E40" i="1"/>
  <c r="C40" i="1"/>
  <c r="G30" i="1"/>
  <c r="F31" i="1" l="1"/>
  <c r="F35" i="1" s="1"/>
  <c r="F36" i="1" s="1"/>
  <c r="F42" i="1" s="1"/>
  <c r="D31" i="1"/>
  <c r="D35" i="1" s="1"/>
  <c r="D36" i="1" s="1"/>
  <c r="D42" i="1" s="1"/>
  <c r="G40" i="1"/>
  <c r="F43" i="1" l="1"/>
  <c r="E54" i="1" s="1"/>
  <c r="E56" i="1" s="1"/>
  <c r="D43" i="1"/>
  <c r="C54" i="1" s="1"/>
  <c r="C56" i="1" s="1"/>
</calcChain>
</file>

<file path=xl/sharedStrings.xml><?xml version="1.0" encoding="utf-8"?>
<sst xmlns="http://schemas.openxmlformats.org/spreadsheetml/2006/main" count="87" uniqueCount="61">
  <si>
    <t>Demonstrativo Geral</t>
  </si>
  <si>
    <t>MODELO</t>
  </si>
  <si>
    <t>EMPRESA</t>
  </si>
  <si>
    <t>Total de Rendimentos (Salário, Adicional de Insalubridade,H.E, DSR)</t>
  </si>
  <si>
    <t>TOTAL DE RENDIMENTOS</t>
  </si>
  <si>
    <t>Grupo A - Obrigações Sociais</t>
  </si>
  <si>
    <t>PERCENTUAIS (%)</t>
  </si>
  <si>
    <t>OBSERVAÇÃO</t>
  </si>
  <si>
    <t>A1</t>
  </si>
  <si>
    <t>Previdência Social - INSS</t>
  </si>
  <si>
    <t>A2</t>
  </si>
  <si>
    <t>S.A.T.</t>
  </si>
  <si>
    <t>A3</t>
  </si>
  <si>
    <t>Salário Educação</t>
  </si>
  <si>
    <t>A4</t>
  </si>
  <si>
    <t>FGTS</t>
  </si>
  <si>
    <t>TOTAL GRUPO A</t>
  </si>
  <si>
    <t>Grupo B - Tempo não Trabalhado e Gratificações</t>
  </si>
  <si>
    <t>B1</t>
  </si>
  <si>
    <t xml:space="preserve">Férias </t>
  </si>
  <si>
    <t>B2</t>
  </si>
  <si>
    <t>13º Salário de férias</t>
  </si>
  <si>
    <t>B3</t>
  </si>
  <si>
    <t>13º Salário</t>
  </si>
  <si>
    <t>B4</t>
  </si>
  <si>
    <t>INSS sobre 13º salário</t>
  </si>
  <si>
    <t>B5</t>
  </si>
  <si>
    <t>FGTS sobre 13º salário</t>
  </si>
  <si>
    <t>TOTAL GRUPO B</t>
  </si>
  <si>
    <t>TOTAL DE ENCARGOS SOCIAIS - Somatória dos Grupos A+B</t>
  </si>
  <si>
    <t>Total de Salário + Encargos Trabalhistas</t>
  </si>
  <si>
    <t>Salário</t>
  </si>
  <si>
    <t>Encargos Trabalhistas</t>
  </si>
  <si>
    <t>Custos de Administração (Desp. Adm.,Exames Médicos, Obrigações Contratuais, Lucro e etc.)</t>
  </si>
  <si>
    <t>Custos de Administração sobre salário + encargos trabalhistas</t>
  </si>
  <si>
    <t>TOTAL</t>
  </si>
  <si>
    <t>FATURAMENTO (SEM TRIBUTOS)</t>
  </si>
  <si>
    <t>Custos de Administração</t>
  </si>
  <si>
    <t>COFINS</t>
  </si>
  <si>
    <t>PIS</t>
  </si>
  <si>
    <t>TOTAL - FATURA MÊS COM TRIBUTOS</t>
  </si>
  <si>
    <t>TAXA ADMINISTRATIVA DO CONTRATO</t>
  </si>
  <si>
    <t>Serviço Nacional de Aprendizagem Comercial - SP
CNPJ: 03.709.814/0001-98</t>
  </si>
  <si>
    <t>ENCARGOS FISCAIS (PROPOSTA LICITANTE)</t>
  </si>
  <si>
    <t>CSLL</t>
  </si>
  <si>
    <t>IRRF</t>
  </si>
  <si>
    <t>ISS</t>
  </si>
  <si>
    <t>TOTAL ENCARDOS FISCAIS</t>
  </si>
  <si>
    <t>ITEM</t>
  </si>
  <si>
    <t>DESCRIÇÃO</t>
  </si>
  <si>
    <t>1.1</t>
  </si>
  <si>
    <t>(Descrever taxa total por extenso)</t>
  </si>
  <si>
    <t>O resultado da taxa administrativa do contrato modelo (79,52%) não contém os percentuais (%) do custos de administração, sendo que tais percentuais deve ser informado pela empresa.</t>
  </si>
  <si>
    <t>A LICITANTE DEVERÁ PREENCHER TODOS OS CAMPOS EM LARANJA E APRESENTAR JUSTIFICATIVA PARA AS DIFERENÇAS APURADAS</t>
  </si>
  <si>
    <t>Razão Social e CNPJ</t>
  </si>
  <si>
    <t>SERVIÇO DE REALIZAÇÃO DE PROCESSO SELETIVO</t>
  </si>
  <si>
    <t>PERCENTUAL</t>
  </si>
  <si>
    <t>A LICITANTE DEVERÁ PREENCHER TODOS OS CAMPOS EM LARANJA</t>
  </si>
  <si>
    <t>Nota:</t>
  </si>
  <si>
    <t>1) Na Taxa Administrativa ofertada deverão estar previstos todos os custos e despesas, conforme as condições estabelecidas no edital;</t>
  </si>
  <si>
    <t>2) A proposta deverá ser apresentada em percentual, por extenso, sendo que será permitido a utilização de até duas casas decimais.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</si>
</sst>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0" fillId="2" borderId="0" xfId="0" applyNumberFormat="1" applyFill="1"/>
    <xf numFmtId="0" fontId="0" fillId="2" borderId="19" xfId="0" applyFill="1" applyBorder="1" applyAlignment="1">
      <alignment horizontal="center"/>
    </xf>
    <xf numFmtId="0" fontId="0" fillId="2" borderId="20" xfId="0" applyFill="1" applyBorder="1"/>
    <xf numFmtId="43" fontId="4" fillId="0" borderId="21" xfId="1" applyFont="1" applyBorder="1" applyProtection="1"/>
    <xf numFmtId="44" fontId="4" fillId="0" borderId="22" xfId="2" applyFont="1" applyBorder="1" applyProtection="1"/>
    <xf numFmtId="44" fontId="4" fillId="2" borderId="24" xfId="2" applyFont="1" applyFill="1" applyBorder="1" applyProtection="1"/>
    <xf numFmtId="0" fontId="0" fillId="0" borderId="15" xfId="0" applyBorder="1" applyProtection="1"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43" fontId="4" fillId="0" borderId="25" xfId="1" applyFont="1" applyBorder="1" applyProtection="1"/>
    <xf numFmtId="44" fontId="4" fillId="0" borderId="26" xfId="2" applyFont="1" applyBorder="1" applyProtection="1"/>
    <xf numFmtId="44" fontId="4" fillId="2" borderId="28" xfId="2" applyFont="1" applyFill="1" applyBorder="1" applyProtection="1"/>
    <xf numFmtId="0" fontId="4" fillId="2" borderId="29" xfId="0" applyFont="1" applyFill="1" applyBorder="1" applyAlignment="1">
      <alignment horizontal="center"/>
    </xf>
    <xf numFmtId="0" fontId="0" fillId="2" borderId="30" xfId="0" applyFill="1" applyBorder="1"/>
    <xf numFmtId="43" fontId="4" fillId="0" borderId="29" xfId="1" applyFont="1" applyBorder="1" applyProtection="1"/>
    <xf numFmtId="44" fontId="4" fillId="0" borderId="30" xfId="2" applyFont="1" applyBorder="1" applyProtection="1"/>
    <xf numFmtId="44" fontId="4" fillId="2" borderId="32" xfId="2" applyFont="1" applyFill="1" applyBorder="1" applyProtection="1"/>
    <xf numFmtId="0" fontId="0" fillId="3" borderId="17" xfId="0" applyFill="1" applyBorder="1"/>
    <xf numFmtId="0" fontId="0" fillId="2" borderId="0" xfId="0" applyFill="1"/>
    <xf numFmtId="0" fontId="0" fillId="2" borderId="21" xfId="0" applyFill="1" applyBorder="1" applyAlignment="1">
      <alignment horizontal="center"/>
    </xf>
    <xf numFmtId="0" fontId="0" fillId="2" borderId="24" xfId="0" applyFill="1" applyBorder="1"/>
    <xf numFmtId="43" fontId="4" fillId="2" borderId="21" xfId="1" applyFont="1" applyFill="1" applyBorder="1" applyProtection="1"/>
    <xf numFmtId="44" fontId="4" fillId="2" borderId="22" xfId="2" applyFont="1" applyFill="1" applyBorder="1" applyProtection="1"/>
    <xf numFmtId="0" fontId="0" fillId="2" borderId="28" xfId="0" applyFill="1" applyBorder="1"/>
    <xf numFmtId="43" fontId="4" fillId="2" borderId="25" xfId="1" applyFont="1" applyFill="1" applyBorder="1" applyProtection="1"/>
    <xf numFmtId="44" fontId="4" fillId="2" borderId="26" xfId="2" applyFont="1" applyFill="1" applyBorder="1" applyProtection="1"/>
    <xf numFmtId="0" fontId="0" fillId="2" borderId="29" xfId="0" applyFill="1" applyBorder="1" applyAlignment="1">
      <alignment horizontal="center"/>
    </xf>
    <xf numFmtId="0" fontId="0" fillId="2" borderId="32" xfId="0" applyFill="1" applyBorder="1"/>
    <xf numFmtId="43" fontId="4" fillId="2" borderId="29" xfId="1" applyFont="1" applyFill="1" applyBorder="1" applyProtection="1"/>
    <xf numFmtId="44" fontId="4" fillId="2" borderId="30" xfId="2" applyFont="1" applyFill="1" applyBorder="1" applyProtection="1"/>
    <xf numFmtId="0" fontId="0" fillId="0" borderId="13" xfId="0" applyBorder="1" applyProtection="1">
      <protection locked="0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44" fontId="4" fillId="0" borderId="0" xfId="2" applyFont="1" applyBorder="1" applyAlignment="1" applyProtection="1">
      <alignment horizontal="left"/>
    </xf>
    <xf numFmtId="0" fontId="0" fillId="2" borderId="16" xfId="0" applyFill="1" applyBorder="1" applyAlignment="1">
      <alignment horizontal="center"/>
    </xf>
    <xf numFmtId="0" fontId="0" fillId="2" borderId="37" xfId="0" applyFill="1" applyBorder="1"/>
    <xf numFmtId="43" fontId="4" fillId="2" borderId="19" xfId="1" applyFont="1" applyFill="1" applyBorder="1" applyProtection="1"/>
    <xf numFmtId="44" fontId="4" fillId="2" borderId="20" xfId="2" applyFont="1" applyFill="1" applyBorder="1" applyProtection="1"/>
    <xf numFmtId="43" fontId="4" fillId="2" borderId="23" xfId="1" applyFont="1" applyFill="1" applyBorder="1" applyProtection="1"/>
    <xf numFmtId="0" fontId="0" fillId="0" borderId="15" xfId="0" applyBorder="1"/>
    <xf numFmtId="0" fontId="0" fillId="2" borderId="18" xfId="0" applyFill="1" applyBorder="1" applyAlignment="1">
      <alignment horizontal="center"/>
    </xf>
    <xf numFmtId="0" fontId="0" fillId="2" borderId="38" xfId="0" applyFill="1" applyBorder="1"/>
    <xf numFmtId="43" fontId="4" fillId="2" borderId="39" xfId="1" applyFont="1" applyFill="1" applyBorder="1" applyProtection="1"/>
    <xf numFmtId="44" fontId="4" fillId="2" borderId="40" xfId="2" applyFont="1" applyFill="1" applyBorder="1" applyProtection="1"/>
    <xf numFmtId="43" fontId="4" fillId="2" borderId="31" xfId="1" applyFont="1" applyFill="1" applyBorder="1" applyProtection="1"/>
    <xf numFmtId="0" fontId="6" fillId="3" borderId="41" xfId="0" applyFont="1" applyFill="1" applyBorder="1"/>
    <xf numFmtId="0" fontId="0" fillId="2" borderId="4" xfId="0" applyFill="1" applyBorder="1" applyAlignment="1">
      <alignment horizontal="center"/>
    </xf>
    <xf numFmtId="0" fontId="4" fillId="2" borderId="5" xfId="0" applyFont="1" applyFill="1" applyBorder="1"/>
    <xf numFmtId="43" fontId="4" fillId="2" borderId="33" xfId="1" applyFont="1" applyFill="1" applyBorder="1" applyProtection="1"/>
    <xf numFmtId="44" fontId="4" fillId="2" borderId="34" xfId="2" applyFont="1" applyFill="1" applyBorder="1" applyProtection="1"/>
    <xf numFmtId="44" fontId="4" fillId="2" borderId="43" xfId="2" applyFont="1" applyFill="1" applyBorder="1" applyProtection="1"/>
    <xf numFmtId="0" fontId="0" fillId="3" borderId="15" xfId="0" applyFill="1" applyBorder="1" applyProtection="1">
      <protection locked="0"/>
    </xf>
    <xf numFmtId="0" fontId="0" fillId="2" borderId="44" xfId="0" applyFill="1" applyBorder="1" applyAlignment="1">
      <alignment horizontal="center"/>
    </xf>
    <xf numFmtId="0" fontId="0" fillId="2" borderId="45" xfId="0" applyFill="1" applyBorder="1"/>
    <xf numFmtId="43" fontId="7" fillId="2" borderId="19" xfId="1" applyFont="1" applyFill="1" applyBorder="1" applyProtection="1"/>
    <xf numFmtId="43" fontId="7" fillId="2" borderId="23" xfId="1" applyFont="1" applyFill="1" applyBorder="1" applyProtection="1"/>
    <xf numFmtId="0" fontId="0" fillId="2" borderId="46" xfId="0" applyFill="1" applyBorder="1" applyAlignment="1">
      <alignment horizontal="center"/>
    </xf>
    <xf numFmtId="0" fontId="0" fillId="2" borderId="47" xfId="0" applyFill="1" applyBorder="1"/>
    <xf numFmtId="43" fontId="4" fillId="2" borderId="27" xfId="1" applyFont="1" applyFill="1" applyBorder="1" applyProtection="1"/>
    <xf numFmtId="0" fontId="0" fillId="0" borderId="41" xfId="0" applyBorder="1" applyProtection="1">
      <protection locked="0"/>
    </xf>
    <xf numFmtId="0" fontId="0" fillId="2" borderId="48" xfId="0" applyFill="1" applyBorder="1" applyAlignment="1">
      <alignment horizontal="center"/>
    </xf>
    <xf numFmtId="0" fontId="0" fillId="2" borderId="49" xfId="0" applyFill="1" applyBorder="1"/>
    <xf numFmtId="165" fontId="4" fillId="2" borderId="0" xfId="0" applyNumberFormat="1" applyFont="1" applyFill="1" applyAlignment="1">
      <alignment horizontal="left"/>
    </xf>
    <xf numFmtId="44" fontId="4" fillId="2" borderId="0" xfId="2" applyFont="1" applyFill="1" applyBorder="1" applyAlignment="1" applyProtection="1">
      <alignment horizontal="left"/>
    </xf>
    <xf numFmtId="43" fontId="4" fillId="0" borderId="19" xfId="1" applyFont="1" applyBorder="1" applyProtection="1"/>
    <xf numFmtId="43" fontId="4" fillId="0" borderId="20" xfId="1" applyFont="1" applyBorder="1" applyProtection="1"/>
    <xf numFmtId="43" fontId="4" fillId="0" borderId="22" xfId="1" applyFont="1" applyBorder="1" applyProtection="1"/>
    <xf numFmtId="43" fontId="4" fillId="0" borderId="26" xfId="1" applyFont="1" applyBorder="1" applyProtection="1"/>
    <xf numFmtId="0" fontId="7" fillId="2" borderId="0" xfId="0" applyFont="1" applyFill="1"/>
    <xf numFmtId="0" fontId="8" fillId="2" borderId="0" xfId="0" applyFont="1" applyFill="1"/>
    <xf numFmtId="0" fontId="0" fillId="3" borderId="13" xfId="0" applyFill="1" applyBorder="1"/>
    <xf numFmtId="0" fontId="4" fillId="0" borderId="0" xfId="0" applyFont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vertical="center"/>
    </xf>
    <xf numFmtId="165" fontId="5" fillId="0" borderId="33" xfId="0" applyNumberFormat="1" applyFont="1" applyBorder="1" applyAlignment="1">
      <alignment horizontal="left"/>
    </xf>
    <xf numFmtId="165" fontId="5" fillId="3" borderId="35" xfId="0" applyNumberFormat="1" applyFont="1" applyFill="1" applyBorder="1" applyAlignment="1">
      <alignment horizontal="left"/>
    </xf>
    <xf numFmtId="165" fontId="5" fillId="0" borderId="9" xfId="0" applyNumberFormat="1" applyFont="1" applyBorder="1" applyAlignment="1">
      <alignment horizontal="left"/>
    </xf>
    <xf numFmtId="165" fontId="5" fillId="3" borderId="13" xfId="0" applyNumberFormat="1" applyFont="1" applyFill="1" applyBorder="1" applyAlignment="1">
      <alignment horizontal="left"/>
    </xf>
    <xf numFmtId="165" fontId="5" fillId="2" borderId="9" xfId="0" applyNumberFormat="1" applyFont="1" applyFill="1" applyBorder="1" applyAlignment="1">
      <alignment horizontal="left"/>
    </xf>
    <xf numFmtId="165" fontId="5" fillId="3" borderId="9" xfId="0" applyNumberFormat="1" applyFont="1" applyFill="1" applyBorder="1" applyAlignment="1">
      <alignment horizontal="left"/>
    </xf>
    <xf numFmtId="44" fontId="5" fillId="0" borderId="9" xfId="2" applyFont="1" applyBorder="1" applyAlignment="1" applyProtection="1">
      <alignment horizontal="left"/>
    </xf>
    <xf numFmtId="44" fontId="5" fillId="2" borderId="9" xfId="2" applyFont="1" applyFill="1" applyBorder="1" applyAlignment="1" applyProtection="1">
      <alignment horizontal="left"/>
    </xf>
    <xf numFmtId="44" fontId="5" fillId="0" borderId="34" xfId="2" applyFont="1" applyFill="1" applyBorder="1" applyAlignment="1" applyProtection="1">
      <alignment horizontal="left"/>
    </xf>
    <xf numFmtId="44" fontId="5" fillId="3" borderId="36" xfId="2" applyFont="1" applyFill="1" applyBorder="1" applyAlignment="1" applyProtection="1">
      <alignment horizontal="left"/>
    </xf>
    <xf numFmtId="4" fontId="4" fillId="4" borderId="23" xfId="1" quotePrefix="1" applyNumberFormat="1" applyFont="1" applyFill="1" applyBorder="1" applyProtection="1">
      <protection locked="0"/>
    </xf>
    <xf numFmtId="4" fontId="4" fillId="4" borderId="27" xfId="1" applyNumberFormat="1" applyFont="1" applyFill="1" applyBorder="1" applyProtection="1">
      <protection locked="0"/>
    </xf>
    <xf numFmtId="4" fontId="4" fillId="4" borderId="31" xfId="1" applyNumberFormat="1" applyFont="1" applyFill="1" applyBorder="1" applyProtection="1">
      <protection locked="0"/>
    </xf>
    <xf numFmtId="4" fontId="4" fillId="4" borderId="23" xfId="1" applyNumberFormat="1" applyFont="1" applyFill="1" applyBorder="1" applyProtection="1">
      <protection locked="0"/>
    </xf>
    <xf numFmtId="4" fontId="4" fillId="4" borderId="42" xfId="1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4" fillId="0" borderId="9" xfId="1" applyNumberFormat="1" applyFont="1" applyBorder="1" applyAlignment="1" applyProtection="1">
      <alignment horizontal="center"/>
    </xf>
    <xf numFmtId="164" fontId="4" fillId="2" borderId="9" xfId="1" applyNumberFormat="1" applyFont="1" applyFill="1" applyBorder="1" applyAlignment="1" applyProtection="1">
      <alignment horizontal="center"/>
    </xf>
    <xf numFmtId="0" fontId="5" fillId="0" borderId="9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right" vertical="center"/>
    </xf>
    <xf numFmtId="0" fontId="10" fillId="3" borderId="13" xfId="0" applyFont="1" applyFill="1" applyBorder="1" applyAlignment="1">
      <alignment horizontal="right" vertical="center"/>
    </xf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4" fontId="5" fillId="3" borderId="13" xfId="0" applyNumberFormat="1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10" fontId="5" fillId="0" borderId="12" xfId="3" quotePrefix="1" applyNumberFormat="1" applyFont="1" applyFill="1" applyBorder="1" applyAlignment="1" applyProtection="1">
      <alignment horizontal="center" vertical="center"/>
    </xf>
    <xf numFmtId="10" fontId="5" fillId="0" borderId="13" xfId="3" quotePrefix="1" applyNumberFormat="1" applyFont="1" applyFill="1" applyBorder="1" applyAlignment="1" applyProtection="1">
      <alignment horizontal="center" vertical="center"/>
    </xf>
    <xf numFmtId="10" fontId="5" fillId="6" borderId="12" xfId="3" quotePrefix="1" applyNumberFormat="1" applyFont="1" applyFill="1" applyBorder="1" applyAlignment="1" applyProtection="1">
      <alignment horizontal="center" vertical="center"/>
    </xf>
    <xf numFmtId="10" fontId="5" fillId="6" borderId="13" xfId="3" quotePrefix="1" applyNumberFormat="1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 applyProtection="1">
      <alignment horizontal="center" vertical="center" wrapText="1"/>
      <protection hidden="1"/>
    </xf>
    <xf numFmtId="0" fontId="4" fillId="2" borderId="53" xfId="0" applyFont="1" applyFill="1" applyBorder="1" applyAlignment="1" applyProtection="1">
      <alignment horizontal="center" vertical="center" wrapText="1"/>
      <protection hidden="1"/>
    </xf>
    <xf numFmtId="0" fontId="5" fillId="0" borderId="54" xfId="0" applyFont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5" fillId="2" borderId="52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5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5" fillId="4" borderId="50" xfId="0" applyFont="1" applyFill="1" applyBorder="1" applyAlignment="1" applyProtection="1">
      <alignment horizontal="center" vertical="center" wrapText="1"/>
      <protection hidden="1"/>
    </xf>
    <xf numFmtId="0" fontId="0" fillId="0" borderId="56" xfId="0" applyBorder="1"/>
    <xf numFmtId="0" fontId="3" fillId="2" borderId="57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vertical="center"/>
    </xf>
    <xf numFmtId="0" fontId="3" fillId="4" borderId="6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wrapText="1"/>
    </xf>
    <xf numFmtId="0" fontId="5" fillId="4" borderId="61" xfId="0" applyFont="1" applyFill="1" applyBorder="1" applyAlignment="1" applyProtection="1">
      <alignment horizontal="center" vertical="center" wrapText="1"/>
      <protection hidden="1"/>
    </xf>
    <xf numFmtId="0" fontId="5" fillId="2" borderId="54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6" fontId="5" fillId="2" borderId="0" xfId="0" applyNumberFormat="1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1</xdr:row>
      <xdr:rowOff>376975</xdr:rowOff>
    </xdr:to>
    <xdr:pic>
      <xdr:nvPicPr>
        <xdr:cNvPr id="2" name="Imagem 1" descr="Senac SP">
          <a:extLst>
            <a:ext uri="{FF2B5EF4-FFF2-40B4-BE49-F238E27FC236}">
              <a16:creationId xmlns:a16="http://schemas.microsoft.com/office/drawing/2014/main" id="{6160A051-B66F-D377-1770-E6E0B522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56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476250</xdr:colOff>
      <xdr:row>2</xdr:row>
      <xdr:rowOff>376975</xdr:rowOff>
    </xdr:to>
    <xdr:pic>
      <xdr:nvPicPr>
        <xdr:cNvPr id="2" name="Imagem 1" descr="Senac SP">
          <a:extLst>
            <a:ext uri="{FF2B5EF4-FFF2-40B4-BE49-F238E27FC236}">
              <a16:creationId xmlns:a16="http://schemas.microsoft.com/office/drawing/2014/main" id="{E9295067-CD90-4167-AE4B-919078F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" cy="56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83F3-1243-478D-80CB-5487D8ACE26A}">
  <dimension ref="A1:G63"/>
  <sheetViews>
    <sheetView showGridLines="0" tabSelected="1" workbookViewId="0"/>
  </sheetViews>
  <sheetFormatPr defaultRowHeight="15" x14ac:dyDescent="0.25"/>
  <cols>
    <col min="1" max="1" width="3.28515625" bestFit="1" customWidth="1"/>
    <col min="2" max="2" width="57.7109375" customWidth="1"/>
    <col min="3" max="3" width="9.28515625" bestFit="1" customWidth="1"/>
    <col min="4" max="4" width="12.140625" bestFit="1" customWidth="1"/>
    <col min="5" max="5" width="9.28515625" bestFit="1" customWidth="1"/>
    <col min="6" max="6" width="12.140625" bestFit="1" customWidth="1"/>
    <col min="7" max="7" width="69.28515625" customWidth="1"/>
  </cols>
  <sheetData>
    <row r="1" spans="1:7" x14ac:dyDescent="0.25">
      <c r="B1" s="112" t="s">
        <v>42</v>
      </c>
      <c r="C1" s="112"/>
      <c r="D1" s="113"/>
      <c r="E1" s="94" t="s">
        <v>54</v>
      </c>
      <c r="F1" s="95"/>
      <c r="G1" s="96"/>
    </row>
    <row r="2" spans="1:7" ht="30" customHeight="1" x14ac:dyDescent="0.25">
      <c r="A2" s="78"/>
      <c r="B2" s="114"/>
      <c r="C2" s="114"/>
      <c r="D2" s="115"/>
      <c r="E2" s="97"/>
      <c r="F2" s="98"/>
      <c r="G2" s="99"/>
    </row>
    <row r="3" spans="1:7" x14ac:dyDescent="0.25">
      <c r="A3" s="100" t="s">
        <v>0</v>
      </c>
      <c r="B3" s="100"/>
      <c r="C3" s="101" t="s">
        <v>1</v>
      </c>
      <c r="D3" s="102"/>
      <c r="E3" s="103" t="s">
        <v>2</v>
      </c>
      <c r="F3" s="103"/>
      <c r="G3" s="104" t="s">
        <v>53</v>
      </c>
    </row>
    <row r="4" spans="1:7" x14ac:dyDescent="0.25">
      <c r="A4" s="100"/>
      <c r="B4" s="100"/>
      <c r="C4" s="102"/>
      <c r="D4" s="102"/>
      <c r="E4" s="103"/>
      <c r="F4" s="103"/>
      <c r="G4" s="105"/>
    </row>
    <row r="5" spans="1:7" ht="27.75" customHeight="1" x14ac:dyDescent="0.25">
      <c r="A5" s="107" t="s">
        <v>3</v>
      </c>
      <c r="B5" s="108"/>
      <c r="C5" s="109">
        <v>2660.4</v>
      </c>
      <c r="D5" s="109"/>
      <c r="E5" s="110">
        <v>2660.4</v>
      </c>
      <c r="F5" s="110"/>
      <c r="G5" s="105"/>
    </row>
    <row r="6" spans="1:7" x14ac:dyDescent="0.25">
      <c r="A6" s="111" t="s">
        <v>4</v>
      </c>
      <c r="B6" s="111"/>
      <c r="C6" s="119">
        <f>ROUND(SUM(C5:C5),2)</f>
        <v>2660.4</v>
      </c>
      <c r="D6" s="119"/>
      <c r="E6" s="120">
        <f>ROUND(SUM(E5:E5),2)</f>
        <v>2660.4</v>
      </c>
      <c r="F6" s="120"/>
      <c r="G6" s="106"/>
    </row>
    <row r="7" spans="1:7" ht="15.75" x14ac:dyDescent="0.25">
      <c r="A7" s="1"/>
      <c r="B7" s="2"/>
      <c r="C7" s="2"/>
      <c r="D7" s="2"/>
      <c r="E7" s="2"/>
      <c r="F7" s="2"/>
      <c r="G7" s="3"/>
    </row>
    <row r="8" spans="1:7" x14ac:dyDescent="0.25">
      <c r="A8" s="121" t="s">
        <v>5</v>
      </c>
      <c r="B8" s="122"/>
      <c r="C8" s="125" t="s">
        <v>6</v>
      </c>
      <c r="D8" s="125"/>
      <c r="E8" s="127" t="s">
        <v>6</v>
      </c>
      <c r="F8" s="125"/>
      <c r="G8" s="129" t="s">
        <v>7</v>
      </c>
    </row>
    <row r="9" spans="1:7" x14ac:dyDescent="0.25">
      <c r="A9" s="123"/>
      <c r="B9" s="124"/>
      <c r="C9" s="126"/>
      <c r="D9" s="126"/>
      <c r="E9" s="128"/>
      <c r="F9" s="126"/>
      <c r="G9" s="130"/>
    </row>
    <row r="10" spans="1:7" x14ac:dyDescent="0.25">
      <c r="A10" s="4" t="s">
        <v>8</v>
      </c>
      <c r="B10" s="5" t="s">
        <v>9</v>
      </c>
      <c r="C10" s="6">
        <v>20</v>
      </c>
      <c r="D10" s="7">
        <f>($C$6*C10)/100</f>
        <v>532.08000000000004</v>
      </c>
      <c r="E10" s="89"/>
      <c r="F10" s="8">
        <f>($C$6*E10)/100</f>
        <v>0</v>
      </c>
      <c r="G10" s="9" t="str">
        <f>IF(E10&lt;&gt;C10,"Anexar justifiva para a diferença entre a estimativa Sesc e o valor apresentado","")</f>
        <v>Anexar justifiva para a diferença entre a estimativa Sesc e o valor apresentado</v>
      </c>
    </row>
    <row r="11" spans="1:7" x14ac:dyDescent="0.25">
      <c r="A11" s="10" t="s">
        <v>10</v>
      </c>
      <c r="B11" s="11" t="s">
        <v>11</v>
      </c>
      <c r="C11" s="12">
        <v>3</v>
      </c>
      <c r="D11" s="13">
        <f>($C$6*C11)/100</f>
        <v>79.812000000000012</v>
      </c>
      <c r="E11" s="90"/>
      <c r="F11" s="14">
        <f>($C$6*E11)/100</f>
        <v>0</v>
      </c>
      <c r="G11" s="9" t="str">
        <f>IF(E11&lt;&gt;C11,"Anexar justifiva para a diferença entre a estimativa Sesc e o valor apresentado","")</f>
        <v>Anexar justifiva para a diferença entre a estimativa Sesc e o valor apresentado</v>
      </c>
    </row>
    <row r="12" spans="1:7" x14ac:dyDescent="0.25">
      <c r="A12" s="10" t="s">
        <v>12</v>
      </c>
      <c r="B12" s="11" t="s">
        <v>13</v>
      </c>
      <c r="C12" s="12">
        <v>2.5</v>
      </c>
      <c r="D12" s="13">
        <f>($C$6*C12)/100</f>
        <v>66.510000000000005</v>
      </c>
      <c r="E12" s="90"/>
      <c r="F12" s="14">
        <f>($C$6*E12)/100</f>
        <v>0</v>
      </c>
      <c r="G12" s="9" t="str">
        <f>IF(E12&lt;&gt;C12,"Anexar justifiva para a diferença entre a estimativa Sesc e o valor apresentado","")</f>
        <v>Anexar justifiva para a diferença entre a estimativa Sesc e o valor apresentado</v>
      </c>
    </row>
    <row r="13" spans="1:7" x14ac:dyDescent="0.25">
      <c r="A13" s="15" t="s">
        <v>14</v>
      </c>
      <c r="B13" s="16" t="s">
        <v>15</v>
      </c>
      <c r="C13" s="17">
        <v>8</v>
      </c>
      <c r="D13" s="18">
        <f>($C$6*C13)/100</f>
        <v>212.83199999999999</v>
      </c>
      <c r="E13" s="91"/>
      <c r="F13" s="19">
        <f>($C$6*E13)/100</f>
        <v>0</v>
      </c>
      <c r="G13" s="9" t="str">
        <f>IF(E13&lt;&gt;C13,"Anexar justifiva para a diferença entre a estimativa Sesc e o valor apresentado","")</f>
        <v>Anexar justifiva para a diferença entre a estimativa Sesc e o valor apresentado</v>
      </c>
    </row>
    <row r="14" spans="1:7" x14ac:dyDescent="0.25">
      <c r="A14" s="131" t="s">
        <v>16</v>
      </c>
      <c r="B14" s="132"/>
      <c r="C14" s="79">
        <f>ROUND(SUM(C10:C13),2)</f>
        <v>33.5</v>
      </c>
      <c r="D14" s="87">
        <f>SUM(D10:D13)</f>
        <v>891.23400000000004</v>
      </c>
      <c r="E14" s="80">
        <f>ROUND(SUM(E10:E13),2)</f>
        <v>0</v>
      </c>
      <c r="F14" s="88">
        <f>SUM(F10:F13)</f>
        <v>0</v>
      </c>
      <c r="G14" s="20"/>
    </row>
    <row r="15" spans="1:7" x14ac:dyDescent="0.25">
      <c r="A15" s="21"/>
      <c r="B15" s="21"/>
      <c r="C15" s="21"/>
      <c r="D15" s="21"/>
      <c r="E15" s="21"/>
      <c r="F15" s="21"/>
    </row>
    <row r="16" spans="1:7" x14ac:dyDescent="0.25">
      <c r="A16" s="121" t="s">
        <v>17</v>
      </c>
      <c r="B16" s="122"/>
      <c r="C16" s="133" t="s">
        <v>6</v>
      </c>
      <c r="D16" s="133"/>
      <c r="E16" s="135" t="s">
        <v>6</v>
      </c>
      <c r="F16" s="133"/>
      <c r="G16" s="116" t="s">
        <v>7</v>
      </c>
    </row>
    <row r="17" spans="1:7" x14ac:dyDescent="0.25">
      <c r="A17" s="123"/>
      <c r="B17" s="124"/>
      <c r="C17" s="134"/>
      <c r="D17" s="134"/>
      <c r="E17" s="136"/>
      <c r="F17" s="134"/>
      <c r="G17" s="116"/>
    </row>
    <row r="18" spans="1:7" x14ac:dyDescent="0.25">
      <c r="A18" s="22" t="s">
        <v>18</v>
      </c>
      <c r="B18" s="23" t="s">
        <v>19</v>
      </c>
      <c r="C18" s="24">
        <v>8.33</v>
      </c>
      <c r="D18" s="25">
        <f>($C$6*C18)/100</f>
        <v>221.61132000000001</v>
      </c>
      <c r="E18" s="92"/>
      <c r="F18" s="25">
        <f>($C$6*E18)/100</f>
        <v>0</v>
      </c>
      <c r="G18" s="9" t="str">
        <f>IF(E18&lt;&gt;C18,"Anexar justifiva para a diferença entre a estimativa Sesc e o valor apresentado","")</f>
        <v>Anexar justifiva para a diferença entre a estimativa Sesc e o valor apresentado</v>
      </c>
    </row>
    <row r="19" spans="1:7" x14ac:dyDescent="0.25">
      <c r="A19" s="10" t="s">
        <v>20</v>
      </c>
      <c r="B19" s="26" t="s">
        <v>21</v>
      </c>
      <c r="C19" s="27">
        <v>2.78</v>
      </c>
      <c r="D19" s="28">
        <f>($C$6*C19)/100</f>
        <v>73.959119999999999</v>
      </c>
      <c r="E19" s="90"/>
      <c r="F19" s="28">
        <f>($C$6*E19)/100</f>
        <v>0</v>
      </c>
      <c r="G19" s="9" t="str">
        <f>IF(E19&lt;&gt;C19,"Anexar justifiva para a diferença entre a estimativa Sesc e o valor apresentado","")</f>
        <v>Anexar justifiva para a diferença entre a estimativa Sesc e o valor apresentado</v>
      </c>
    </row>
    <row r="20" spans="1:7" x14ac:dyDescent="0.25">
      <c r="A20" s="10" t="s">
        <v>22</v>
      </c>
      <c r="B20" s="26" t="s">
        <v>23</v>
      </c>
      <c r="C20" s="27">
        <v>8.33</v>
      </c>
      <c r="D20" s="28">
        <f>($C$6*C20)/100</f>
        <v>221.61132000000001</v>
      </c>
      <c r="E20" s="90"/>
      <c r="F20" s="28">
        <f>($C$6*E20)/100</f>
        <v>0</v>
      </c>
      <c r="G20" s="9" t="str">
        <f>IF(E20&lt;&gt;C20,"Anexar justifiva para a diferença entre a estimativa Sesc e o valor apresentado","")</f>
        <v>Anexar justifiva para a diferença entre a estimativa Sesc e o valor apresentado</v>
      </c>
    </row>
    <row r="21" spans="1:7" x14ac:dyDescent="0.25">
      <c r="A21" s="10" t="s">
        <v>24</v>
      </c>
      <c r="B21" s="26" t="s">
        <v>25</v>
      </c>
      <c r="C21" s="27">
        <v>2.12</v>
      </c>
      <c r="D21" s="28">
        <f>($C$6*C21)/100</f>
        <v>56.400480000000009</v>
      </c>
      <c r="E21" s="90"/>
      <c r="F21" s="28">
        <f>($C$6*E21)/100</f>
        <v>0</v>
      </c>
      <c r="G21" s="9" t="str">
        <f>IF(E21&lt;&gt;C21,"Anexar justifiva para a diferença entre a estimativa Sesc e o valor apresentado","")</f>
        <v>Anexar justifiva para a diferença entre a estimativa Sesc e o valor apresentado</v>
      </c>
    </row>
    <row r="22" spans="1:7" x14ac:dyDescent="0.25">
      <c r="A22" s="29" t="s">
        <v>26</v>
      </c>
      <c r="B22" s="30" t="s">
        <v>27</v>
      </c>
      <c r="C22" s="31">
        <v>0.67</v>
      </c>
      <c r="D22" s="32">
        <f>($C$6*C22)/100</f>
        <v>17.824680000000001</v>
      </c>
      <c r="E22" s="91"/>
      <c r="F22" s="32">
        <f>($C$6*E22)/100</f>
        <v>0</v>
      </c>
      <c r="G22" s="9" t="str">
        <f>IF(E22&lt;&gt;C22,"Anexar justifiva para a diferença entre a estimativa Sesc e o valor apresentado","")</f>
        <v>Anexar justifiva para a diferença entre a estimativa Sesc e o valor apresentado</v>
      </c>
    </row>
    <row r="23" spans="1:7" x14ac:dyDescent="0.25">
      <c r="A23" s="117" t="s">
        <v>28</v>
      </c>
      <c r="B23" s="118"/>
      <c r="C23" s="81">
        <f>ROUND(SUM(C18:C22),2)</f>
        <v>22.23</v>
      </c>
      <c r="D23" s="81">
        <f>SUM(D18:D22)</f>
        <v>591.40692000000013</v>
      </c>
      <c r="E23" s="82">
        <f>ROUND(SUM(E18:E22),2)</f>
        <v>0</v>
      </c>
      <c r="F23" s="84">
        <f>SUM(F18:F22)</f>
        <v>0</v>
      </c>
      <c r="G23" s="20"/>
    </row>
    <row r="24" spans="1:7" x14ac:dyDescent="0.25">
      <c r="A24" s="21"/>
      <c r="B24" s="21"/>
      <c r="C24" s="21"/>
      <c r="D24" s="21"/>
      <c r="E24" s="21"/>
      <c r="F24" s="21"/>
    </row>
    <row r="25" spans="1:7" x14ac:dyDescent="0.25">
      <c r="A25" s="111" t="s">
        <v>29</v>
      </c>
      <c r="B25" s="111"/>
      <c r="C25" s="81">
        <f>ROUND(IF(AND(C14&gt;0,C23&gt;0),C14+C23,0),2)</f>
        <v>55.73</v>
      </c>
      <c r="D25" s="85">
        <f>D14+D23</f>
        <v>1482.6409200000003</v>
      </c>
      <c r="E25" s="83">
        <f>ROUND(IF(AND(E14&gt;0,E23&gt;0),E14+E23,0),2)</f>
        <v>0</v>
      </c>
      <c r="F25" s="86">
        <f>F14+F23</f>
        <v>0</v>
      </c>
      <c r="G25" s="33" t="str">
        <f>IF(E25&lt;&gt;C25,"Anexar justifiva para a diferença entre a estimativa Sesc e o valor apresentado","")</f>
        <v>Anexar justifiva para a diferença entre a estimativa Sesc e o valor apresentado</v>
      </c>
    </row>
    <row r="26" spans="1:7" x14ac:dyDescent="0.25">
      <c r="A26" s="34"/>
      <c r="B26" s="34"/>
      <c r="C26" s="35"/>
      <c r="D26" s="36"/>
      <c r="E26" s="35"/>
      <c r="F26" s="36"/>
    </row>
    <row r="27" spans="1:7" x14ac:dyDescent="0.25">
      <c r="A27" s="121" t="s">
        <v>30</v>
      </c>
      <c r="B27" s="121"/>
      <c r="C27" s="133" t="s">
        <v>6</v>
      </c>
      <c r="D27" s="133"/>
      <c r="E27" s="133" t="s">
        <v>6</v>
      </c>
      <c r="F27" s="133"/>
      <c r="G27" s="116" t="s">
        <v>7</v>
      </c>
    </row>
    <row r="28" spans="1:7" x14ac:dyDescent="0.25">
      <c r="A28" s="123"/>
      <c r="B28" s="123"/>
      <c r="C28" s="134"/>
      <c r="D28" s="134"/>
      <c r="E28" s="134"/>
      <c r="F28" s="134"/>
      <c r="G28" s="116"/>
    </row>
    <row r="29" spans="1:7" x14ac:dyDescent="0.25">
      <c r="A29" s="37"/>
      <c r="B29" s="38" t="s">
        <v>31</v>
      </c>
      <c r="C29" s="39"/>
      <c r="D29" s="40">
        <f>C6</f>
        <v>2660.4</v>
      </c>
      <c r="E29" s="41"/>
      <c r="F29" s="25">
        <f>E6</f>
        <v>2660.4</v>
      </c>
      <c r="G29" s="42" t="str">
        <f>IF(E29&lt;&gt;C29,"Favor justificar a diferença entre a estimativa SESC e o valor apresentado","")</f>
        <v/>
      </c>
    </row>
    <row r="30" spans="1:7" x14ac:dyDescent="0.25">
      <c r="A30" s="43"/>
      <c r="B30" s="44" t="s">
        <v>32</v>
      </c>
      <c r="C30" s="45">
        <f>C25</f>
        <v>55.73</v>
      </c>
      <c r="D30" s="46">
        <f>(D29*C30)/100</f>
        <v>1482.6409200000001</v>
      </c>
      <c r="E30" s="47">
        <f>E25</f>
        <v>0</v>
      </c>
      <c r="F30" s="32">
        <f>(F29*E30)/100</f>
        <v>0</v>
      </c>
      <c r="G30" s="48" t="str">
        <f>IF(E30&lt;&gt;C30,"Anexar justifiva para a diferença entre a estimativa SESC e o valor apresentado","")</f>
        <v>Anexar justifiva para a diferença entre a estimativa SESC e o valor apresentado</v>
      </c>
    </row>
    <row r="31" spans="1:7" x14ac:dyDescent="0.25">
      <c r="A31" s="117" t="s">
        <v>30</v>
      </c>
      <c r="B31" s="117"/>
      <c r="C31" s="81">
        <f>ROUND(SUM(C29:C29),2)</f>
        <v>0</v>
      </c>
      <c r="D31" s="81">
        <f>SUM(D29:D30)</f>
        <v>4143.0409200000004</v>
      </c>
      <c r="E31" s="84">
        <f>ROUND(SUM(E29:E29),2)</f>
        <v>0</v>
      </c>
      <c r="F31" s="84">
        <f>SUM(F29:F30)</f>
        <v>2660.4</v>
      </c>
      <c r="G31" s="20"/>
    </row>
    <row r="32" spans="1:7" x14ac:dyDescent="0.25">
      <c r="A32" s="21"/>
      <c r="B32" s="21"/>
      <c r="C32" s="21"/>
      <c r="D32" s="21"/>
      <c r="E32" s="21"/>
      <c r="F32" s="21"/>
    </row>
    <row r="33" spans="1:7" x14ac:dyDescent="0.25">
      <c r="A33" s="138" t="s">
        <v>33</v>
      </c>
      <c r="B33" s="139"/>
      <c r="C33" s="133" t="s">
        <v>6</v>
      </c>
      <c r="D33" s="133"/>
      <c r="E33" s="133" t="s">
        <v>6</v>
      </c>
      <c r="F33" s="133"/>
      <c r="G33" s="116" t="s">
        <v>7</v>
      </c>
    </row>
    <row r="34" spans="1:7" x14ac:dyDescent="0.25">
      <c r="A34" s="140"/>
      <c r="B34" s="141"/>
      <c r="C34" s="134"/>
      <c r="D34" s="134"/>
      <c r="E34" s="134"/>
      <c r="F34" s="134"/>
      <c r="G34" s="116"/>
    </row>
    <row r="35" spans="1:7" x14ac:dyDescent="0.25">
      <c r="A35" s="49"/>
      <c r="B35" s="50" t="s">
        <v>34</v>
      </c>
      <c r="C35" s="51"/>
      <c r="D35" s="52">
        <f>(D31*C35)/100</f>
        <v>0</v>
      </c>
      <c r="E35" s="93"/>
      <c r="F35" s="53">
        <f>(F31*E35)/100</f>
        <v>0</v>
      </c>
      <c r="G35" s="54"/>
    </row>
    <row r="36" spans="1:7" x14ac:dyDescent="0.25">
      <c r="A36" s="117" t="s">
        <v>35</v>
      </c>
      <c r="B36" s="117"/>
      <c r="C36" s="81"/>
      <c r="D36" s="81">
        <f>SUM(D35:D35)</f>
        <v>0</v>
      </c>
      <c r="E36" s="84">
        <f>ROUND(SUM(E35:E35),2)</f>
        <v>0</v>
      </c>
      <c r="F36" s="84">
        <f>SUM(F35:F35)</f>
        <v>0</v>
      </c>
      <c r="G36" s="20"/>
    </row>
    <row r="37" spans="1:7" x14ac:dyDescent="0.25">
      <c r="A37" s="21"/>
      <c r="B37" s="21"/>
      <c r="C37" s="21"/>
      <c r="D37" s="21"/>
      <c r="E37" s="21"/>
      <c r="F37" s="21"/>
    </row>
    <row r="38" spans="1:7" x14ac:dyDescent="0.25">
      <c r="A38" s="142" t="s">
        <v>36</v>
      </c>
      <c r="B38" s="142"/>
      <c r="C38" s="133" t="s">
        <v>6</v>
      </c>
      <c r="D38" s="133"/>
      <c r="E38" s="133" t="s">
        <v>6</v>
      </c>
      <c r="F38" s="133"/>
      <c r="G38" s="116" t="s">
        <v>7</v>
      </c>
    </row>
    <row r="39" spans="1:7" x14ac:dyDescent="0.25">
      <c r="A39" s="143"/>
      <c r="B39" s="143"/>
      <c r="C39" s="134"/>
      <c r="D39" s="134"/>
      <c r="E39" s="134"/>
      <c r="F39" s="134"/>
      <c r="G39" s="116"/>
    </row>
    <row r="40" spans="1:7" x14ac:dyDescent="0.25">
      <c r="A40" s="55"/>
      <c r="B40" s="56" t="s">
        <v>31</v>
      </c>
      <c r="C40" s="57">
        <f>D40</f>
        <v>2660.4</v>
      </c>
      <c r="D40" s="40">
        <f>D29</f>
        <v>2660.4</v>
      </c>
      <c r="E40" s="58">
        <f>F40</f>
        <v>2660.4</v>
      </c>
      <c r="F40" s="25">
        <f>F29</f>
        <v>2660.4</v>
      </c>
      <c r="G40" s="42" t="str">
        <f>IF(E40&lt;&gt;C40,"Favor justificar a diferença entre a estimativa SESC e o valor apresentado","")</f>
        <v/>
      </c>
    </row>
    <row r="41" spans="1:7" x14ac:dyDescent="0.25">
      <c r="A41" s="59"/>
      <c r="B41" s="60" t="s">
        <v>32</v>
      </c>
      <c r="C41" s="27">
        <f>C25</f>
        <v>55.73</v>
      </c>
      <c r="D41" s="28">
        <f>D30</f>
        <v>1482.6409200000001</v>
      </c>
      <c r="E41" s="61">
        <f>E25</f>
        <v>0</v>
      </c>
      <c r="F41" s="28">
        <f>F30</f>
        <v>0</v>
      </c>
      <c r="G41" s="62" t="str">
        <f>IF(E41&lt;&gt;C41,"Anexar justifiva para a diferença entre a estimativa Sesc e o valor apresentado","")</f>
        <v>Anexar justifiva para a diferença entre a estimativa Sesc e o valor apresentado</v>
      </c>
    </row>
    <row r="42" spans="1:7" x14ac:dyDescent="0.25">
      <c r="A42" s="63"/>
      <c r="B42" s="64" t="s">
        <v>37</v>
      </c>
      <c r="C42" s="45"/>
      <c r="D42" s="46">
        <f>D36</f>
        <v>0</v>
      </c>
      <c r="E42" s="47"/>
      <c r="F42" s="32">
        <f>F36</f>
        <v>0</v>
      </c>
      <c r="G42" s="48" t="str">
        <f>IF(E42&lt;&gt;C42,"Anexar justifiva para a diferença entre a estimativa SESC e o valor apresentado","")</f>
        <v/>
      </c>
    </row>
    <row r="43" spans="1:7" x14ac:dyDescent="0.25">
      <c r="A43" s="117" t="s">
        <v>35</v>
      </c>
      <c r="B43" s="117"/>
      <c r="C43" s="81"/>
      <c r="D43" s="81">
        <f>SUM(D40:D42)</f>
        <v>4143.0409200000004</v>
      </c>
      <c r="E43" s="84"/>
      <c r="F43" s="84">
        <f>SUM(F40:F42)</f>
        <v>2660.4</v>
      </c>
      <c r="G43" s="20"/>
    </row>
    <row r="44" spans="1:7" x14ac:dyDescent="0.25">
      <c r="A44" s="2"/>
      <c r="B44" s="2"/>
      <c r="C44" s="65"/>
      <c r="D44" s="66"/>
      <c r="E44" s="65"/>
      <c r="F44" s="66"/>
      <c r="G44" s="21"/>
    </row>
    <row r="45" spans="1:7" x14ac:dyDescent="0.25">
      <c r="A45" s="133" t="s">
        <v>43</v>
      </c>
      <c r="B45" s="133"/>
      <c r="C45" s="133" t="s">
        <v>6</v>
      </c>
      <c r="D45" s="133"/>
      <c r="E45" s="133" t="s">
        <v>6</v>
      </c>
      <c r="F45" s="133"/>
      <c r="G45" s="116" t="s">
        <v>7</v>
      </c>
    </row>
    <row r="46" spans="1:7" x14ac:dyDescent="0.25">
      <c r="A46" s="134"/>
      <c r="B46" s="134"/>
      <c r="C46" s="134"/>
      <c r="D46" s="134"/>
      <c r="E46" s="134"/>
      <c r="F46" s="134"/>
      <c r="G46" s="116"/>
    </row>
    <row r="47" spans="1:7" x14ac:dyDescent="0.25">
      <c r="A47" s="55"/>
      <c r="B47" s="56" t="s">
        <v>38</v>
      </c>
      <c r="C47" s="67">
        <v>7.6</v>
      </c>
      <c r="D47" s="68">
        <f>($C$55*C47)/100</f>
        <v>0</v>
      </c>
      <c r="E47" s="92"/>
      <c r="F47" s="69">
        <f>($E$55*E47)/100</f>
        <v>0</v>
      </c>
      <c r="G47" s="9" t="str">
        <f>IF(E47&lt;&gt;C47,"Anexar justifiva para a diferença entre a estimativa Sesc e o valor apresentado","")</f>
        <v>Anexar justifiva para a diferença entre a estimativa Sesc e o valor apresentado</v>
      </c>
    </row>
    <row r="48" spans="1:7" x14ac:dyDescent="0.25">
      <c r="A48" s="59"/>
      <c r="B48" s="60" t="s">
        <v>39</v>
      </c>
      <c r="C48" s="12">
        <v>1.65</v>
      </c>
      <c r="D48" s="70">
        <f>($C$55*C48)/100</f>
        <v>0</v>
      </c>
      <c r="E48" s="90"/>
      <c r="F48" s="70">
        <f>($E$55*E48)/100</f>
        <v>0</v>
      </c>
      <c r="G48" s="9" t="str">
        <f>IF(E48&lt;&gt;C48,"Anexar justifiva para a diferença entre a estimativa Sesc e o valor apresentado","")</f>
        <v>Anexar justifiva para a diferença entre a estimativa Sesc e o valor apresentado</v>
      </c>
    </row>
    <row r="49" spans="1:7" x14ac:dyDescent="0.25">
      <c r="A49" s="59"/>
      <c r="B49" s="60" t="s">
        <v>46</v>
      </c>
      <c r="C49" s="12">
        <v>2</v>
      </c>
      <c r="D49" s="70">
        <f>($C$55*C49)/100</f>
        <v>0</v>
      </c>
      <c r="E49" s="90"/>
      <c r="F49" s="70">
        <f>($E$55*E49)/100</f>
        <v>0</v>
      </c>
      <c r="G49" s="9" t="str">
        <f>IF(E49&lt;&gt;C49,"Anexar justifiva para a diferença entre a estimativa Sesc e o valor apresentado","")</f>
        <v>Anexar justifiva para a diferença entre a estimativa Sesc e o valor apresentado</v>
      </c>
    </row>
    <row r="50" spans="1:7" x14ac:dyDescent="0.25">
      <c r="A50" s="59"/>
      <c r="B50" s="60" t="s">
        <v>44</v>
      </c>
      <c r="C50" s="12">
        <v>1</v>
      </c>
      <c r="D50" s="70"/>
      <c r="E50" s="90"/>
      <c r="F50" s="70"/>
      <c r="G50" s="9" t="str">
        <f>IF(E49&lt;&gt;C49,"Anexar justifiva para a diferença entre a estimativa Sesc e o valor apresentado","")</f>
        <v>Anexar justifiva para a diferença entre a estimativa Sesc e o valor apresentado</v>
      </c>
    </row>
    <row r="51" spans="1:7" x14ac:dyDescent="0.25">
      <c r="A51" s="59"/>
      <c r="B51" s="60" t="s">
        <v>45</v>
      </c>
      <c r="C51" s="12">
        <v>1</v>
      </c>
      <c r="D51" s="70"/>
      <c r="E51" s="90"/>
      <c r="F51" s="70"/>
      <c r="G51" s="9" t="str">
        <f>IF(E49&lt;&gt;C49,"Anexar justifiva para a diferença entre a estimativa Sesc e o valor apresentado","")</f>
        <v>Anexar justifiva para a diferença entre a estimativa Sesc e o valor apresentado</v>
      </c>
    </row>
    <row r="52" spans="1:7" x14ac:dyDescent="0.25">
      <c r="A52" s="118" t="s">
        <v>47</v>
      </c>
      <c r="B52" s="137"/>
      <c r="C52" s="81">
        <f>SUM(C47:C51)</f>
        <v>13.25</v>
      </c>
      <c r="D52" s="81">
        <f>SUM(D47:D49)</f>
        <v>0</v>
      </c>
      <c r="E52" s="84">
        <f>SUM(E47:E49)</f>
        <v>0</v>
      </c>
      <c r="F52" s="84">
        <f>SUM(F47:F49)</f>
        <v>0</v>
      </c>
      <c r="G52" s="20"/>
    </row>
    <row r="53" spans="1:7" x14ac:dyDescent="0.25">
      <c r="A53" s="21"/>
      <c r="B53" s="21"/>
      <c r="C53" s="71">
        <f>(100-C52)/100</f>
        <v>0.86750000000000005</v>
      </c>
      <c r="D53" s="71"/>
      <c r="E53" s="71">
        <f>(100-E52)/100</f>
        <v>1</v>
      </c>
      <c r="F53" s="72"/>
    </row>
    <row r="54" spans="1:7" x14ac:dyDescent="0.25">
      <c r="A54" s="145" t="s">
        <v>40</v>
      </c>
      <c r="B54" s="146"/>
      <c r="C54" s="147">
        <f>D43/C53</f>
        <v>4775.8396772334299</v>
      </c>
      <c r="D54" s="148"/>
      <c r="E54" s="149">
        <f>F43/E53</f>
        <v>2660.4</v>
      </c>
      <c r="F54" s="150"/>
      <c r="G54" s="73"/>
    </row>
    <row r="55" spans="1:7" x14ac:dyDescent="0.25">
      <c r="A55" s="21"/>
      <c r="B55" s="21"/>
      <c r="C55" s="74"/>
      <c r="D55" s="74"/>
      <c r="E55" s="75"/>
      <c r="F55" s="75"/>
      <c r="G55" s="21"/>
    </row>
    <row r="56" spans="1:7" x14ac:dyDescent="0.25">
      <c r="A56" s="151" t="s">
        <v>41</v>
      </c>
      <c r="B56" s="151"/>
      <c r="C56" s="152">
        <f>((C54/C6)-1)</f>
        <v>0.79515850144092237</v>
      </c>
      <c r="D56" s="153"/>
      <c r="E56" s="154">
        <f>IF(E6&lt;&gt;0,(((E54/E6)-1)),"")</f>
        <v>0</v>
      </c>
      <c r="F56" s="155"/>
      <c r="G56" s="73"/>
    </row>
    <row r="57" spans="1:7" x14ac:dyDescent="0.25">
      <c r="A57" s="21"/>
      <c r="B57" s="21"/>
      <c r="C57" s="76"/>
      <c r="D57" s="76"/>
      <c r="E57" s="72"/>
      <c r="F57" s="72"/>
      <c r="G57" s="21"/>
    </row>
    <row r="58" spans="1:7" x14ac:dyDescent="0.25">
      <c r="C58" s="77"/>
      <c r="D58" s="77"/>
      <c r="G58" s="21"/>
    </row>
    <row r="59" spans="1:7" x14ac:dyDescent="0.25">
      <c r="A59" s="144" t="s">
        <v>52</v>
      </c>
      <c r="B59" s="144"/>
      <c r="C59" s="144"/>
      <c r="D59" s="144"/>
      <c r="E59" s="144"/>
      <c r="F59" s="144"/>
      <c r="G59" s="144"/>
    </row>
    <row r="61" spans="1:7" x14ac:dyDescent="0.25">
      <c r="A61" s="178" t="s">
        <v>58</v>
      </c>
      <c r="B61" s="179"/>
      <c r="C61" s="179"/>
      <c r="D61" s="180"/>
    </row>
    <row r="62" spans="1:7" ht="15" customHeight="1" x14ac:dyDescent="0.25">
      <c r="A62" s="182" t="s">
        <v>59</v>
      </c>
      <c r="B62" s="182"/>
      <c r="C62" s="182"/>
      <c r="D62" s="182"/>
    </row>
    <row r="63" spans="1:7" ht="15" customHeight="1" x14ac:dyDescent="0.25">
      <c r="A63" s="182" t="s">
        <v>60</v>
      </c>
      <c r="B63" s="182"/>
      <c r="C63" s="182"/>
      <c r="D63" s="182"/>
    </row>
  </sheetData>
  <protectedRanges>
    <protectedRange algorithmName="SHA-512" hashValue="HUDMlVbMERYsWEs7ZUmjdAxYxWm0JYIT6O7B3tAwNDZOSWhPt5YtFPI2brirMAUJzOzo5ELfDdWMPj+fkc0NTw==" saltValue="3/JTPNpPOop3bYBf3G0u4g==" spinCount="100000" sqref="E1 E10:E13 E18:E22 E35 E47:E51" name="Intervalo1" securityDescriptor="O:WDG:WDD:(A;;CC;;;S-1-5-21-106135388-1760507933-219632125-220139)"/>
  </protectedRanges>
  <mergeCells count="50">
    <mergeCell ref="A59:G59"/>
    <mergeCell ref="A54:B54"/>
    <mergeCell ref="C54:D54"/>
    <mergeCell ref="E54:F54"/>
    <mergeCell ref="A56:B56"/>
    <mergeCell ref="C56:D56"/>
    <mergeCell ref="E56:F56"/>
    <mergeCell ref="G27:G28"/>
    <mergeCell ref="A52:B52"/>
    <mergeCell ref="A33:B34"/>
    <mergeCell ref="C33:D34"/>
    <mergeCell ref="E33:F34"/>
    <mergeCell ref="G33:G34"/>
    <mergeCell ref="A36:B36"/>
    <mergeCell ref="A38:B39"/>
    <mergeCell ref="C38:D39"/>
    <mergeCell ref="E38:F39"/>
    <mergeCell ref="G38:G39"/>
    <mergeCell ref="A43:B43"/>
    <mergeCell ref="A45:B46"/>
    <mergeCell ref="C45:D46"/>
    <mergeCell ref="E45:F46"/>
    <mergeCell ref="G45:G46"/>
    <mergeCell ref="A31:B31"/>
    <mergeCell ref="A14:B14"/>
    <mergeCell ref="A16:B17"/>
    <mergeCell ref="C16:D17"/>
    <mergeCell ref="E16:F17"/>
    <mergeCell ref="A25:B25"/>
    <mergeCell ref="A27:B28"/>
    <mergeCell ref="C27:D28"/>
    <mergeCell ref="E27:F28"/>
    <mergeCell ref="G16:G17"/>
    <mergeCell ref="A23:B23"/>
    <mergeCell ref="C6:D6"/>
    <mergeCell ref="E6:F6"/>
    <mergeCell ref="A8:B9"/>
    <mergeCell ref="C8:D9"/>
    <mergeCell ref="E8:F9"/>
    <mergeCell ref="G8:G9"/>
    <mergeCell ref="E1:G2"/>
    <mergeCell ref="A3:B4"/>
    <mergeCell ref="C3:D4"/>
    <mergeCell ref="E3:F4"/>
    <mergeCell ref="G3:G6"/>
    <mergeCell ref="A5:B5"/>
    <mergeCell ref="C5:D5"/>
    <mergeCell ref="E5:F5"/>
    <mergeCell ref="A6:B6"/>
    <mergeCell ref="B1:D2"/>
  </mergeCells>
  <pageMargins left="0.511811024" right="0.511811024" top="0.78740157499999996" bottom="0.78740157499999996" header="0.31496062000000002" footer="0.31496062000000002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52E0-8C0A-4505-8AE6-D02D9DAFF3D1}">
  <dimension ref="A1:D11"/>
  <sheetViews>
    <sheetView showGridLines="0" workbookViewId="0"/>
  </sheetViews>
  <sheetFormatPr defaultRowHeight="15" x14ac:dyDescent="0.25"/>
  <cols>
    <col min="1" max="1" width="6.28515625" bestFit="1" customWidth="1"/>
    <col min="2" max="2" width="67.7109375" customWidth="1"/>
    <col min="3" max="3" width="13.5703125" customWidth="1"/>
    <col min="4" max="4" width="63.7109375" customWidth="1"/>
  </cols>
  <sheetData>
    <row r="1" spans="1:4" ht="15.75" thickBot="1" x14ac:dyDescent="0.3"/>
    <row r="2" spans="1:4" ht="15" customHeight="1" x14ac:dyDescent="0.25">
      <c r="A2" s="168"/>
      <c r="B2" s="169" t="s">
        <v>42</v>
      </c>
      <c r="C2" s="170" t="s">
        <v>54</v>
      </c>
      <c r="D2" s="171"/>
    </row>
    <row r="3" spans="1:4" ht="30" customHeight="1" x14ac:dyDescent="0.25">
      <c r="A3" s="172"/>
      <c r="B3" s="114"/>
      <c r="C3" s="156"/>
      <c r="D3" s="173"/>
    </row>
    <row r="4" spans="1:4" x14ac:dyDescent="0.25">
      <c r="A4" s="162" t="s">
        <v>48</v>
      </c>
      <c r="B4" s="163" t="s">
        <v>49</v>
      </c>
      <c r="C4" s="160" t="s">
        <v>2</v>
      </c>
      <c r="D4" s="174" t="s">
        <v>57</v>
      </c>
    </row>
    <row r="5" spans="1:4" x14ac:dyDescent="0.25">
      <c r="A5" s="164"/>
      <c r="B5" s="165"/>
      <c r="C5" s="161"/>
      <c r="D5" s="175"/>
    </row>
    <row r="6" spans="1:4" ht="15" customHeight="1" x14ac:dyDescent="0.25">
      <c r="A6" s="157" t="s">
        <v>50</v>
      </c>
      <c r="B6" s="166" t="s">
        <v>55</v>
      </c>
      <c r="C6" s="163" t="s">
        <v>56</v>
      </c>
      <c r="D6" s="167"/>
    </row>
    <row r="7" spans="1:4" ht="15.75" thickBot="1" x14ac:dyDescent="0.3">
      <c r="A7" s="158"/>
      <c r="B7" s="159" t="s">
        <v>51</v>
      </c>
      <c r="C7" s="177"/>
      <c r="D7" s="176"/>
    </row>
    <row r="8" spans="1:4" ht="18" customHeight="1" x14ac:dyDescent="0.25"/>
    <row r="9" spans="1:4" x14ac:dyDescent="0.25">
      <c r="A9" s="178" t="s">
        <v>58</v>
      </c>
      <c r="B9" s="179"/>
      <c r="C9" s="179"/>
      <c r="D9" s="180"/>
    </row>
    <row r="10" spans="1:4" x14ac:dyDescent="0.25">
      <c r="A10" s="181" t="s">
        <v>59</v>
      </c>
      <c r="B10" s="181"/>
      <c r="C10" s="181"/>
      <c r="D10" s="181"/>
    </row>
    <row r="11" spans="1:4" x14ac:dyDescent="0.25">
      <c r="A11" s="181" t="s">
        <v>60</v>
      </c>
      <c r="B11" s="181"/>
      <c r="C11" s="181"/>
      <c r="D11" s="181"/>
    </row>
  </sheetData>
  <sheetProtection algorithmName="SHA-512" hashValue="ySMI6MT1SlxPTNxEqB0i6L3f9/bTkD3fauK2J+dJ4zuSsMWnjLWJ7Np9ogAOjjCnaffFNV4sEsob2fm02kEIEQ==" saltValue="xV1yg89enfHtV1LG7yF5GA==" spinCount="100000" sheet="1" objects="1" scenarios="1"/>
  <protectedRanges>
    <protectedRange sqref="C2 D6" name="Intervalo2"/>
    <protectedRange algorithmName="SHA-512" hashValue="HUDMlVbMERYsWEs7ZUmjdAxYxWm0JYIT6O7B3tAwNDZOSWhPt5YtFPI2brirMAUJzOzo5ELfDdWMPj+fkc0NTw==" saltValue="3/JTPNpPOop3bYBf3G0u4g==" spinCount="100000" sqref="C2" name="Intervalo1" securityDescriptor="O:WDG:WDD:(A;;CC;;;S-1-5-21-106135388-1760507933-219632125-220139)"/>
  </protectedRanges>
  <mergeCells count="11">
    <mergeCell ref="A10:D10"/>
    <mergeCell ref="A11:D11"/>
    <mergeCell ref="A4:A5"/>
    <mergeCell ref="C2:D3"/>
    <mergeCell ref="B2:B3"/>
    <mergeCell ref="B4:B5"/>
    <mergeCell ref="D6:D7"/>
    <mergeCell ref="C6:C7"/>
    <mergeCell ref="A6:A7"/>
    <mergeCell ref="C4:C5"/>
    <mergeCell ref="D4:D5"/>
  </mergeCells>
  <pageMargins left="0.511811024" right="0.511811024" top="0.78740157499999996" bottom="0.78740157499999996" header="0.31496062000000002" footer="0.31496062000000002"/>
  <pageSetup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Trabalho temporário</vt:lpstr>
      <vt:lpstr>Processos seletivos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Oliboni</dc:creator>
  <cp:lastModifiedBy>Thiago Oliboni</cp:lastModifiedBy>
  <dcterms:created xsi:type="dcterms:W3CDTF">2026-06-08T15:49:01Z</dcterms:created>
  <dcterms:modified xsi:type="dcterms:W3CDTF">2026-06-15T19:23:12Z</dcterms:modified>
</cp:coreProperties>
</file>